
<file path=[Content_Types].xml><?xml version="1.0" encoding="utf-8"?>
<Types xmlns="http://schemas.openxmlformats.org/package/2006/content-types"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39.xml" ContentType="application/vnd.openxmlformats-officedocument.drawingml.chartshapes+xml"/>
  <Override PartName="/xl/drawings/drawing57.xml" ContentType="application/vnd.openxmlformats-officedocument.drawingml.chartshapes+xml"/>
  <Override PartName="/xl/worksheets/sheet7.xml" ContentType="application/vnd.openxmlformats-officedocument.spreadsheetml.worksheet+xml"/>
  <Override PartName="/xl/drawings/drawing17.xml" ContentType="application/vnd.openxmlformats-officedocument.drawingml.chartshapes+xml"/>
  <Override PartName="/xl/drawings/drawing28.xml" ContentType="application/vnd.openxmlformats-officedocument.drawingml.chartshapes+xml"/>
  <Override PartName="/xl/drawings/drawing46.xml" ContentType="application/vnd.openxmlformats-officedocument.drawingml.chartshapes+xml"/>
  <Default Extension="xml" ContentType="application/xml"/>
  <Override PartName="/xl/drawings/drawing2.xml" ContentType="application/vnd.openxmlformats-officedocument.drawingml.chartshapes+xml"/>
  <Override PartName="/xl/drawings/drawing35.xml" ContentType="application/vnd.openxmlformats-officedocument.drawingml.chartshapes+xml"/>
  <Override PartName="/xl/drawings/drawing53.xml" ContentType="application/vnd.openxmlformats-officedocument.drawingml.chartshapes+xml"/>
  <Override PartName="/xl/charts/chart49.xml" ContentType="application/vnd.openxmlformats-officedocument.drawingml.chart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4.xml" ContentType="application/vnd.openxmlformats-officedocument.drawingml.chartshapes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42.xml" ContentType="application/vnd.openxmlformats-officedocument.drawingml.chartshapes+xml"/>
  <Override PartName="/xl/drawings/drawing60.xml" ContentType="application/vnd.openxmlformats-officedocument.drawingml.chartshapes+xml"/>
  <Override PartName="/xl/charts/chart16.xml" ContentType="application/vnd.openxmlformats-officedocument.drawingml.chart+xml"/>
  <Override PartName="/xl/drawings/drawing20.xml" ContentType="application/vnd.openxmlformats-officedocument.drawingml.chartshapes+xml"/>
  <Override PartName="/xl/drawings/drawing31.xml" ContentType="application/vnd.openxmlformats-officedocument.drawingml.chartshapes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Default Extension="bin" ContentType="application/vnd.openxmlformats-officedocument.spreadsheetml.printerSettings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ml.chartshapes+xml"/>
  <Override PartName="/xl/drawings/drawing38.xml" ContentType="application/vnd.openxmlformats-officedocument.drawing+xml"/>
  <Override PartName="/xl/drawings/drawing49.xml" ContentType="application/vnd.openxmlformats-officedocument.drawingml.chartshapes+xml"/>
  <Override PartName="/xl/drawings/drawing58.xml" ContentType="application/vnd.openxmlformats-officedocument.drawingml.chartshap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drawings/drawing36.xml" ContentType="application/vnd.openxmlformats-officedocument.drawingml.chartshapes+xml"/>
  <Override PartName="/xl/drawings/drawing45.xml" ContentType="application/vnd.openxmlformats-officedocument.drawingml.chartshapes+xml"/>
  <Override PartName="/xl/drawings/drawing47.xml" ContentType="application/vnd.openxmlformats-officedocument.drawing+xml"/>
  <Override PartName="/xl/drawings/drawing56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drawings/drawing43.xml" ContentType="application/vnd.openxmlformats-officedocument.drawingml.chartshapes+xml"/>
  <Override PartName="/xl/charts/chart48.xml" ContentType="application/vnd.openxmlformats-officedocument.drawingml.chart+xml"/>
  <Override PartName="/xl/drawings/drawing54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drawings/drawing41.xml" ContentType="application/vnd.openxmlformats-officedocument.drawingml.chartshapes+xml"/>
  <Override PartName="/xl/charts/chart46.xml" ContentType="application/vnd.openxmlformats-officedocument.drawingml.chart+xml"/>
  <Override PartName="/xl/drawings/drawing52.xml" ContentType="application/vnd.openxmlformats-officedocument.drawingml.chartshapes+xml"/>
  <Override PartName="/xl/charts/chart55.xml" ContentType="application/vnd.openxmlformats-officedocument.drawingml.chart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drawings/drawing50.xml" ContentType="application/vnd.openxmlformats-officedocument.drawingml.chartshapes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drawings/drawing5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ml.chartshapes+xml"/>
  <Override PartName="/xl/drawings/drawing19.xml" ContentType="application/vnd.openxmlformats-officedocument.drawingml.chartshapes+xml"/>
  <Override PartName="/xl/drawings/drawing4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37.xml" ContentType="application/vnd.openxmlformats-officedocument.drawingml.chartshapes+xml"/>
  <Override PartName="/xl/drawings/drawing55.xml" ContentType="application/vnd.openxmlformats-officedocument.drawingml.chartshapes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5.xml" ContentType="application/vnd.openxmlformats-officedocument.drawingml.chartshapes+xml"/>
  <Override PartName="/xl/drawings/drawing26.xml" ContentType="application/vnd.openxmlformats-officedocument.drawingml.chartshapes+xml"/>
  <Override PartName="/xl/charts/chart29.xml" ContentType="application/vnd.openxmlformats-officedocument.drawingml.chart+xml"/>
  <Override PartName="/xl/drawings/drawing44.xml" ContentType="application/vnd.openxmlformats-officedocument.drawingml.chartshapes+xml"/>
  <Override PartName="/xl/charts/chart18.xml" ContentType="application/vnd.openxmlformats-officedocument.drawingml.chart+xml"/>
  <Override PartName="/xl/drawings/drawing22.xml" ContentType="application/vnd.openxmlformats-officedocument.drawingml.chartshapes+xml"/>
  <Override PartName="/xl/drawings/drawing33.xml" ContentType="application/vnd.openxmlformats-officedocument.drawingml.chartshapes+xml"/>
  <Override PartName="/xl/charts/chart36.xml" ContentType="application/vnd.openxmlformats-officedocument.drawingml.chart+xml"/>
  <Override PartName="/xl/drawings/drawing51.xml" ContentType="application/vnd.openxmlformats-officedocument.drawingml.chartshapes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charts/chart25.xml" ContentType="application/vnd.openxmlformats-officedocument.drawingml.chart+xml"/>
  <Override PartName="/xl/drawings/drawing40.xml" ContentType="application/vnd.openxmlformats-officedocument.drawing+xml"/>
  <Override PartName="/xl/charts/chart54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" windowWidth="11340" windowHeight="7305" tabRatio="667"/>
  </bookViews>
  <sheets>
    <sheet name="SL" sheetId="1" r:id="rId1"/>
    <sheet name="h=10000" sheetId="2" r:id="rId2"/>
    <sheet name="h=20000" sheetId="4" r:id="rId3"/>
    <sheet name="h=25000" sheetId="5" r:id="rId4"/>
    <sheet name="h=30000" sheetId="6" r:id="rId5"/>
    <sheet name="h=35000" sheetId="7" r:id="rId6"/>
    <sheet name="h=40000" sheetId="8" r:id="rId7"/>
    <sheet name="h=45000" sheetId="3" r:id="rId8"/>
    <sheet name="GRAFICO" sheetId="9" r:id="rId9"/>
  </sheets>
  <calcPr calcId="124519"/>
</workbook>
</file>

<file path=xl/calcChain.xml><?xml version="1.0" encoding="utf-8"?>
<calcChain xmlns="http://schemas.openxmlformats.org/spreadsheetml/2006/main">
  <c r="O33" i="7"/>
  <c r="N35" i="1"/>
  <c r="A2" i="2"/>
  <c r="M32"/>
  <c r="A33"/>
  <c r="B33"/>
  <c r="D33"/>
  <c r="E33"/>
  <c r="J33"/>
  <c r="K33"/>
  <c r="L33"/>
  <c r="D39"/>
  <c r="M33"/>
  <c r="O33"/>
  <c r="O35" s="1"/>
  <c r="P33"/>
  <c r="Q33"/>
  <c r="R33"/>
  <c r="S33"/>
  <c r="F35"/>
  <c r="B46"/>
  <c r="B47"/>
  <c r="B48"/>
  <c r="B49"/>
  <c r="B50"/>
  <c r="B51"/>
  <c r="A2" i="4"/>
  <c r="M32"/>
  <c r="A33"/>
  <c r="B33"/>
  <c r="D33"/>
  <c r="E33"/>
  <c r="J33"/>
  <c r="K33"/>
  <c r="L33"/>
  <c r="M33"/>
  <c r="O33"/>
  <c r="P33"/>
  <c r="Q33"/>
  <c r="R33"/>
  <c r="S33"/>
  <c r="F35"/>
  <c r="G35"/>
  <c r="H35"/>
  <c r="O35"/>
  <c r="Q35" s="1"/>
  <c r="R35" s="1"/>
  <c r="K47" s="1"/>
  <c r="G37"/>
  <c r="H37"/>
  <c r="J37"/>
  <c r="D39"/>
  <c r="B46"/>
  <c r="B47"/>
  <c r="B48"/>
  <c r="B49"/>
  <c r="M32" i="5"/>
  <c r="A33"/>
  <c r="B33"/>
  <c r="D33"/>
  <c r="E33"/>
  <c r="J33"/>
  <c r="K33"/>
  <c r="L33"/>
  <c r="D39" s="1"/>
  <c r="M33"/>
  <c r="O33"/>
  <c r="P33"/>
  <c r="Q33"/>
  <c r="R33"/>
  <c r="S33"/>
  <c r="A35"/>
  <c r="D41" s="1"/>
  <c r="D35"/>
  <c r="E35" s="1"/>
  <c r="F35"/>
  <c r="G35"/>
  <c r="H35"/>
  <c r="G37"/>
  <c r="H37"/>
  <c r="J37"/>
  <c r="B39"/>
  <c r="B46"/>
  <c r="B47"/>
  <c r="B48"/>
  <c r="B49"/>
  <c r="B50"/>
  <c r="B51"/>
  <c r="B52"/>
  <c r="B53"/>
  <c r="B54"/>
  <c r="B55"/>
  <c r="B56"/>
  <c r="B57"/>
  <c r="K53"/>
  <c r="P53"/>
  <c r="B58"/>
  <c r="B59"/>
  <c r="B60"/>
  <c r="B61"/>
  <c r="B62"/>
  <c r="B63"/>
  <c r="A2" i="6"/>
  <c r="M32"/>
  <c r="A33"/>
  <c r="B33"/>
  <c r="D33"/>
  <c r="D35" s="1"/>
  <c r="E35" s="1"/>
  <c r="E33"/>
  <c r="J33"/>
  <c r="K33"/>
  <c r="L33"/>
  <c r="D39"/>
  <c r="M33"/>
  <c r="O33"/>
  <c r="P33"/>
  <c r="O35"/>
  <c r="Q33"/>
  <c r="R33"/>
  <c r="S33"/>
  <c r="A35"/>
  <c r="J35" s="1"/>
  <c r="F35"/>
  <c r="G35"/>
  <c r="H35"/>
  <c r="G37"/>
  <c r="H37"/>
  <c r="J37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A2" i="7"/>
  <c r="M32"/>
  <c r="A33"/>
  <c r="B33"/>
  <c r="D33"/>
  <c r="D35" s="1"/>
  <c r="E35" s="1"/>
  <c r="E33"/>
  <c r="J33"/>
  <c r="K33"/>
  <c r="L33"/>
  <c r="D39" s="1"/>
  <c r="M33"/>
  <c r="P33"/>
  <c r="Q33"/>
  <c r="R33"/>
  <c r="S33"/>
  <c r="F35"/>
  <c r="G35"/>
  <c r="H35"/>
  <c r="G37"/>
  <c r="H37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A2" i="8"/>
  <c r="M32"/>
  <c r="A33"/>
  <c r="B33"/>
  <c r="D33"/>
  <c r="D35" s="1"/>
  <c r="E35" s="1"/>
  <c r="E33"/>
  <c r="J33"/>
  <c r="K33"/>
  <c r="L33"/>
  <c r="M33"/>
  <c r="O33"/>
  <c r="O35" s="1"/>
  <c r="P33"/>
  <c r="Q33"/>
  <c r="R33"/>
  <c r="S33"/>
  <c r="F35"/>
  <c r="D39"/>
  <c r="B46"/>
  <c r="B47"/>
  <c r="B48"/>
  <c r="B49"/>
  <c r="A2" i="3"/>
  <c r="M32"/>
  <c r="A33"/>
  <c r="B33"/>
  <c r="D33"/>
  <c r="E33"/>
  <c r="J33"/>
  <c r="K33"/>
  <c r="L33"/>
  <c r="M33"/>
  <c r="O33"/>
  <c r="P33"/>
  <c r="Q33"/>
  <c r="R33"/>
  <c r="S33"/>
  <c r="F35"/>
  <c r="D39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A35" i="1"/>
  <c r="B39" s="1"/>
  <c r="D35"/>
  <c r="E35" s="1"/>
  <c r="F35"/>
  <c r="G35"/>
  <c r="H35"/>
  <c r="G37"/>
  <c r="H37"/>
  <c r="O35"/>
  <c r="Q35" s="1"/>
  <c r="R35" s="1"/>
  <c r="J37"/>
  <c r="K53"/>
  <c r="P53"/>
  <c r="D39"/>
  <c r="D41"/>
  <c r="B46"/>
  <c r="B47"/>
  <c r="K53" i="6"/>
  <c r="P53" s="1"/>
  <c r="J35" i="5"/>
  <c r="D35" i="4"/>
  <c r="E35" s="1"/>
  <c r="O35" i="3"/>
  <c r="Q35" s="1"/>
  <c r="R35" s="1"/>
  <c r="T35" s="1"/>
  <c r="K53" i="4"/>
  <c r="K54"/>
  <c r="A35"/>
  <c r="A35" i="8"/>
  <c r="K54" i="1"/>
  <c r="B48"/>
  <c r="D35" i="3"/>
  <c r="E35" s="1"/>
  <c r="A35"/>
  <c r="G35"/>
  <c r="H35"/>
  <c r="G37"/>
  <c r="H37"/>
  <c r="J37"/>
  <c r="K53"/>
  <c r="P53" s="1"/>
  <c r="B50" i="8"/>
  <c r="J37"/>
  <c r="K53"/>
  <c r="P53" s="1"/>
  <c r="G35"/>
  <c r="H35"/>
  <c r="G37"/>
  <c r="H37"/>
  <c r="D40" i="1"/>
  <c r="D42"/>
  <c r="L37"/>
  <c r="K54" i="5"/>
  <c r="B50" i="4"/>
  <c r="J37" i="7"/>
  <c r="K53"/>
  <c r="P53"/>
  <c r="A35"/>
  <c r="Q35" i="6"/>
  <c r="R35" s="1"/>
  <c r="T35" s="1"/>
  <c r="P53" i="4"/>
  <c r="B39" i="6"/>
  <c r="E61" i="5"/>
  <c r="K55"/>
  <c r="E48"/>
  <c r="E45"/>
  <c r="C45"/>
  <c r="E50"/>
  <c r="E58"/>
  <c r="B52" i="2"/>
  <c r="B53"/>
  <c r="G35"/>
  <c r="H35"/>
  <c r="G37"/>
  <c r="H37"/>
  <c r="J37"/>
  <c r="K53"/>
  <c r="P53" s="1"/>
  <c r="D35"/>
  <c r="E35" s="1"/>
  <c r="D41" i="8"/>
  <c r="B39"/>
  <c r="J35"/>
  <c r="E49" i="5"/>
  <c r="C52"/>
  <c r="C54"/>
  <c r="C56"/>
  <c r="C60"/>
  <c r="E62"/>
  <c r="E59"/>
  <c r="E47"/>
  <c r="C51"/>
  <c r="E53"/>
  <c r="C55"/>
  <c r="C57"/>
  <c r="C59"/>
  <c r="C47"/>
  <c r="E52"/>
  <c r="E54"/>
  <c r="E56"/>
  <c r="C58"/>
  <c r="E60"/>
  <c r="C49"/>
  <c r="E51"/>
  <c r="E55"/>
  <c r="E57"/>
  <c r="C61"/>
  <c r="K56"/>
  <c r="C46"/>
  <c r="C48"/>
  <c r="K54" i="6"/>
  <c r="K55" s="1"/>
  <c r="B39" i="4"/>
  <c r="D41"/>
  <c r="J35"/>
  <c r="C63" i="5"/>
  <c r="E46"/>
  <c r="C53"/>
  <c r="C50"/>
  <c r="C62"/>
  <c r="E63"/>
  <c r="B54" i="2"/>
  <c r="K55" i="4"/>
  <c r="K56" s="1"/>
  <c r="K57" s="1"/>
  <c r="P57" s="1"/>
  <c r="K54" i="3"/>
  <c r="B49" i="1"/>
  <c r="K54" i="2"/>
  <c r="K54" i="8"/>
  <c r="K55" i="1"/>
  <c r="D41" i="7"/>
  <c r="J35"/>
  <c r="B39"/>
  <c r="B51" i="4"/>
  <c r="C50"/>
  <c r="E50" i="8"/>
  <c r="B51"/>
  <c r="J35" i="3"/>
  <c r="B39"/>
  <c r="D41"/>
  <c r="K57" i="5"/>
  <c r="P57" s="1"/>
  <c r="K54" i="7"/>
  <c r="D42" i="8"/>
  <c r="I42" s="1"/>
  <c r="D40"/>
  <c r="D40" i="4"/>
  <c r="D42"/>
  <c r="I42" s="1"/>
  <c r="L42" s="1"/>
  <c r="O42" s="1"/>
  <c r="E50"/>
  <c r="E46"/>
  <c r="E47"/>
  <c r="C47"/>
  <c r="I41"/>
  <c r="L41" s="1"/>
  <c r="O41" s="1"/>
  <c r="C45"/>
  <c r="E49"/>
  <c r="I39"/>
  <c r="L39" s="1"/>
  <c r="O39" s="1"/>
  <c r="C49"/>
  <c r="C46"/>
  <c r="E48"/>
  <c r="E45"/>
  <c r="C48"/>
  <c r="E48" i="8"/>
  <c r="E46"/>
  <c r="I39"/>
  <c r="L39" s="1"/>
  <c r="O39" s="1"/>
  <c r="C49"/>
  <c r="E49"/>
  <c r="C48"/>
  <c r="C46"/>
  <c r="C47"/>
  <c r="C45"/>
  <c r="E45"/>
  <c r="I41"/>
  <c r="L41" s="1"/>
  <c r="O41" s="1"/>
  <c r="E47"/>
  <c r="C50"/>
  <c r="I40" i="4"/>
  <c r="L40" s="1"/>
  <c r="O40" s="1"/>
  <c r="I40" i="8"/>
  <c r="L40" s="1"/>
  <c r="O40" s="1"/>
  <c r="K55" i="3"/>
  <c r="B52" i="8"/>
  <c r="E51"/>
  <c r="C51"/>
  <c r="D40" i="7"/>
  <c r="D42"/>
  <c r="I42" s="1"/>
  <c r="L42" s="1"/>
  <c r="O42" s="1"/>
  <c r="K55" i="2"/>
  <c r="B50" i="1"/>
  <c r="D40" i="3"/>
  <c r="D42"/>
  <c r="E51" i="4"/>
  <c r="B52"/>
  <c r="C51"/>
  <c r="E46" i="3"/>
  <c r="E50"/>
  <c r="E58"/>
  <c r="C63"/>
  <c r="K56"/>
  <c r="K57" s="1"/>
  <c r="P57" s="1"/>
  <c r="C45"/>
  <c r="E48"/>
  <c r="E52"/>
  <c r="E57"/>
  <c r="E61"/>
  <c r="C47"/>
  <c r="C52"/>
  <c r="C56"/>
  <c r="C61"/>
  <c r="C53"/>
  <c r="I40"/>
  <c r="C48"/>
  <c r="E62"/>
  <c r="E47"/>
  <c r="E51"/>
  <c r="E56"/>
  <c r="E60"/>
  <c r="I41"/>
  <c r="L41" s="1"/>
  <c r="O41" s="1"/>
  <c r="C51"/>
  <c r="C55"/>
  <c r="C60"/>
  <c r="E45"/>
  <c r="E49"/>
  <c r="C57"/>
  <c r="C46"/>
  <c r="C50"/>
  <c r="E55"/>
  <c r="E59"/>
  <c r="I39"/>
  <c r="L39" s="1"/>
  <c r="O39" s="1"/>
  <c r="C49"/>
  <c r="C54"/>
  <c r="C59"/>
  <c r="E63"/>
  <c r="E54"/>
  <c r="C58"/>
  <c r="E53"/>
  <c r="C62"/>
  <c r="I41" i="7"/>
  <c r="L41" s="1"/>
  <c r="O41" s="1"/>
  <c r="C47"/>
  <c r="C48"/>
  <c r="C49"/>
  <c r="C51"/>
  <c r="C52"/>
  <c r="E53"/>
  <c r="C54"/>
  <c r="C55"/>
  <c r="C56"/>
  <c r="C57"/>
  <c r="C59"/>
  <c r="C60"/>
  <c r="C61"/>
  <c r="E62"/>
  <c r="I40"/>
  <c r="C45"/>
  <c r="E46"/>
  <c r="E50"/>
  <c r="E58"/>
  <c r="C63"/>
  <c r="C46"/>
  <c r="C50"/>
  <c r="E54"/>
  <c r="C58"/>
  <c r="E49"/>
  <c r="E57"/>
  <c r="E61"/>
  <c r="E48"/>
  <c r="E52"/>
  <c r="E56"/>
  <c r="E60"/>
  <c r="E55"/>
  <c r="E51"/>
  <c r="E47"/>
  <c r="E59"/>
  <c r="C62"/>
  <c r="C53"/>
  <c r="E63"/>
  <c r="E45"/>
  <c r="K55" i="8"/>
  <c r="K56" s="1"/>
  <c r="K57" s="1"/>
  <c r="P57" s="1"/>
  <c r="K55" i="7"/>
  <c r="K56"/>
  <c r="K57" s="1"/>
  <c r="P57" s="1"/>
  <c r="B55" i="2"/>
  <c r="L40" i="7"/>
  <c r="O40" s="1"/>
  <c r="B51" i="1"/>
  <c r="B53" i="8"/>
  <c r="E52"/>
  <c r="C52"/>
  <c r="B53" i="4"/>
  <c r="C52"/>
  <c r="E52"/>
  <c r="I42" i="3"/>
  <c r="L42" s="1"/>
  <c r="O42" s="1"/>
  <c r="B56" i="2"/>
  <c r="L40" i="3"/>
  <c r="O40" s="1"/>
  <c r="B54" i="4"/>
  <c r="C53"/>
  <c r="E53"/>
  <c r="C53" i="8"/>
  <c r="B54"/>
  <c r="E53"/>
  <c r="B52" i="1"/>
  <c r="B57" i="2"/>
  <c r="E54" i="8"/>
  <c r="B55"/>
  <c r="C54"/>
  <c r="B58" i="2"/>
  <c r="B55" i="4"/>
  <c r="E54"/>
  <c r="C54"/>
  <c r="B53" i="1"/>
  <c r="E55" i="4"/>
  <c r="B56"/>
  <c r="C55"/>
  <c r="B59" i="2"/>
  <c r="B56" i="8"/>
  <c r="E55"/>
  <c r="C55"/>
  <c r="B54" i="1"/>
  <c r="B57" i="8"/>
  <c r="E56"/>
  <c r="C56"/>
  <c r="B55" i="1"/>
  <c r="B60" i="2"/>
  <c r="B57" i="4"/>
  <c r="E56"/>
  <c r="C56"/>
  <c r="B58"/>
  <c r="E57"/>
  <c r="C57"/>
  <c r="B56" i="1"/>
  <c r="B61" i="2"/>
  <c r="B58" i="8"/>
  <c r="E57"/>
  <c r="C57"/>
  <c r="E58"/>
  <c r="C58"/>
  <c r="B59"/>
  <c r="B59" i="4"/>
  <c r="C58"/>
  <c r="E58"/>
  <c r="B62" i="2"/>
  <c r="B57" i="1"/>
  <c r="B60" i="8"/>
  <c r="C59"/>
  <c r="E59"/>
  <c r="E59" i="4"/>
  <c r="B60"/>
  <c r="C59"/>
  <c r="B58" i="1"/>
  <c r="B63" i="2"/>
  <c r="B61" i="8"/>
  <c r="E60"/>
  <c r="C60"/>
  <c r="B59" i="1"/>
  <c r="B61" i="4"/>
  <c r="C60"/>
  <c r="E60"/>
  <c r="B62"/>
  <c r="E61"/>
  <c r="C61"/>
  <c r="E61" i="8"/>
  <c r="B62"/>
  <c r="C61"/>
  <c r="B60" i="1"/>
  <c r="B61"/>
  <c r="B63" i="8"/>
  <c r="C62"/>
  <c r="E62"/>
  <c r="C62" i="4"/>
  <c r="B63"/>
  <c r="E62"/>
  <c r="B62" i="1"/>
  <c r="C63" i="4"/>
  <c r="E63"/>
  <c r="C63" i="8"/>
  <c r="E63"/>
  <c r="B63" i="1"/>
  <c r="N3" i="9" l="1"/>
  <c r="M2" i="1"/>
  <c r="N4" i="9"/>
  <c r="K47" i="1"/>
  <c r="T35" i="4"/>
  <c r="O35" i="5"/>
  <c r="Q35" s="1"/>
  <c r="R35" s="1"/>
  <c r="T35" s="1"/>
  <c r="I39" i="7"/>
  <c r="L39" s="1"/>
  <c r="O39" s="1"/>
  <c r="I39" i="5"/>
  <c r="L39" s="1"/>
  <c r="O39" s="1"/>
  <c r="Q35" i="2"/>
  <c r="R35" s="1"/>
  <c r="Q35" i="8"/>
  <c r="R35" s="1"/>
  <c r="T35" s="1"/>
  <c r="O35" i="7"/>
  <c r="Q35" s="1"/>
  <c r="R35" s="1"/>
  <c r="T35" s="1"/>
  <c r="M4" i="6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M3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K47"/>
  <c r="K48" s="1"/>
  <c r="M3" i="5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M4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K47"/>
  <c r="K48" s="1"/>
  <c r="M3" i="3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M4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K47"/>
  <c r="K48" s="1"/>
  <c r="M4" i="8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M3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K47"/>
  <c r="K48" s="1"/>
  <c r="M3" i="7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M4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K47"/>
  <c r="K48" i="4"/>
  <c r="K48" i="7"/>
  <c r="K48" i="1"/>
  <c r="M37" i="5"/>
  <c r="K59"/>
  <c r="K60" s="1"/>
  <c r="J35" i="1"/>
  <c r="K56" s="1"/>
  <c r="K57" s="1"/>
  <c r="P57" s="1"/>
  <c r="A35" i="2"/>
  <c r="C52" i="6"/>
  <c r="E53"/>
  <c r="C61"/>
  <c r="E62"/>
  <c r="C49"/>
  <c r="C53"/>
  <c r="E63"/>
  <c r="E46"/>
  <c r="E58"/>
  <c r="C59"/>
  <c r="C51"/>
  <c r="C60"/>
  <c r="E61"/>
  <c r="E59"/>
  <c r="E57"/>
  <c r="E55"/>
  <c r="E52"/>
  <c r="C50"/>
  <c r="E48"/>
  <c r="C46"/>
  <c r="C48"/>
  <c r="C57"/>
  <c r="I39"/>
  <c r="L39" s="1"/>
  <c r="O39" s="1"/>
  <c r="C54"/>
  <c r="E45"/>
  <c r="C62"/>
  <c r="C45"/>
  <c r="E50"/>
  <c r="C63"/>
  <c r="C55"/>
  <c r="C47"/>
  <c r="C56"/>
  <c r="E60"/>
  <c r="C58"/>
  <c r="E56"/>
  <c r="E54"/>
  <c r="E51"/>
  <c r="E49"/>
  <c r="E47"/>
  <c r="K56"/>
  <c r="K57" s="1"/>
  <c r="P57" s="1"/>
  <c r="D42" i="5"/>
  <c r="D40"/>
  <c r="I41"/>
  <c r="L41" s="1"/>
  <c r="O41" s="1"/>
  <c r="J35" i="2"/>
  <c r="B39"/>
  <c r="D41"/>
  <c r="K56"/>
  <c r="K57" s="1"/>
  <c r="P57" s="1"/>
  <c r="K59" s="1"/>
  <c r="K60" s="1"/>
  <c r="L42" i="8"/>
  <c r="O42" s="1"/>
  <c r="E45" i="1"/>
  <c r="D41" i="6"/>
  <c r="M37" i="3"/>
  <c r="K59"/>
  <c r="K60" s="1"/>
  <c r="M37" i="2"/>
  <c r="F41" i="3"/>
  <c r="R41" s="1"/>
  <c r="F39"/>
  <c r="B2" s="1"/>
  <c r="K49"/>
  <c r="E2"/>
  <c r="F42"/>
  <c r="R42" s="1"/>
  <c r="F40"/>
  <c r="R40" s="1"/>
  <c r="F41" i="4"/>
  <c r="F39"/>
  <c r="B2" s="1"/>
  <c r="K49"/>
  <c r="F40"/>
  <c r="R40" s="1"/>
  <c r="F42"/>
  <c r="F39" i="1"/>
  <c r="B2" s="1"/>
  <c r="E2" s="1"/>
  <c r="F40"/>
  <c r="K49"/>
  <c r="F42"/>
  <c r="F41"/>
  <c r="F41" i="7"/>
  <c r="R41" s="1"/>
  <c r="F40"/>
  <c r="R40" s="1"/>
  <c r="F39"/>
  <c r="B2" s="1"/>
  <c r="K49"/>
  <c r="F42"/>
  <c r="R42" s="1"/>
  <c r="F39" i="6"/>
  <c r="F41"/>
  <c r="K49"/>
  <c r="R39" i="7"/>
  <c r="R41" i="4"/>
  <c r="M37" i="7"/>
  <c r="K59"/>
  <c r="K60" s="1"/>
  <c r="K59" i="8"/>
  <c r="K60" s="1"/>
  <c r="M37"/>
  <c r="K59" i="4"/>
  <c r="K60" s="1"/>
  <c r="M37"/>
  <c r="F39" i="2"/>
  <c r="F41"/>
  <c r="K49" i="8"/>
  <c r="F41"/>
  <c r="R41" s="1"/>
  <c r="F39"/>
  <c r="F42"/>
  <c r="F40"/>
  <c r="F39" i="5"/>
  <c r="B2" s="1"/>
  <c r="E2" s="1"/>
  <c r="F41"/>
  <c r="F42"/>
  <c r="F40"/>
  <c r="K49"/>
  <c r="R42" i="4"/>
  <c r="R39" i="3"/>
  <c r="R40" i="8"/>
  <c r="R39" i="4"/>
  <c r="R42" i="8"/>
  <c r="K47" i="2" l="1"/>
  <c r="T35"/>
  <c r="O3" i="9"/>
  <c r="O4"/>
  <c r="K48" i="2"/>
  <c r="M37" i="1"/>
  <c r="K59"/>
  <c r="K60" s="1"/>
  <c r="I41"/>
  <c r="L41" s="1"/>
  <c r="O41" s="1"/>
  <c r="R41" s="1"/>
  <c r="C45"/>
  <c r="C46"/>
  <c r="E48"/>
  <c r="I39"/>
  <c r="L39" s="1"/>
  <c r="O39" s="1"/>
  <c r="R39" s="1"/>
  <c r="C48"/>
  <c r="C49"/>
  <c r="E49"/>
  <c r="C50"/>
  <c r="C51"/>
  <c r="C52"/>
  <c r="E52"/>
  <c r="E53"/>
  <c r="E54"/>
  <c r="E55"/>
  <c r="C56"/>
  <c r="E56"/>
  <c r="C58"/>
  <c r="E59"/>
  <c r="E61"/>
  <c r="C62"/>
  <c r="E63"/>
  <c r="E62"/>
  <c r="E46"/>
  <c r="C47"/>
  <c r="E47"/>
  <c r="I42"/>
  <c r="L42" s="1"/>
  <c r="O42" s="1"/>
  <c r="R42" s="1"/>
  <c r="I40"/>
  <c r="L40" s="1"/>
  <c r="O40" s="1"/>
  <c r="R40" s="1"/>
  <c r="E50"/>
  <c r="E51"/>
  <c r="C53"/>
  <c r="C54"/>
  <c r="C55"/>
  <c r="C57"/>
  <c r="E57"/>
  <c r="E58"/>
  <c r="C59"/>
  <c r="C60"/>
  <c r="E60"/>
  <c r="C61"/>
  <c r="C63"/>
  <c r="M37" i="6"/>
  <c r="K59"/>
  <c r="K60" s="1"/>
  <c r="D40"/>
  <c r="D42"/>
  <c r="D40" i="2"/>
  <c r="D42"/>
  <c r="E45"/>
  <c r="E46"/>
  <c r="E49"/>
  <c r="C45"/>
  <c r="E48"/>
  <c r="E52"/>
  <c r="C46"/>
  <c r="E47"/>
  <c r="C53"/>
  <c r="I42"/>
  <c r="I40"/>
  <c r="C54"/>
  <c r="E55"/>
  <c r="C56"/>
  <c r="C57"/>
  <c r="C58"/>
  <c r="C59"/>
  <c r="E60"/>
  <c r="E61"/>
  <c r="E62"/>
  <c r="C63"/>
  <c r="E51"/>
  <c r="C50"/>
  <c r="I39"/>
  <c r="L39" s="1"/>
  <c r="O39" s="1"/>
  <c r="C48"/>
  <c r="E50"/>
  <c r="C47"/>
  <c r="C51"/>
  <c r="C49"/>
  <c r="E53"/>
  <c r="C52"/>
  <c r="I41"/>
  <c r="L41" s="1"/>
  <c r="O41" s="1"/>
  <c r="R41" s="1"/>
  <c r="E54"/>
  <c r="C55"/>
  <c r="E56"/>
  <c r="E57"/>
  <c r="E58"/>
  <c r="E59"/>
  <c r="C60"/>
  <c r="C61"/>
  <c r="C62"/>
  <c r="E63"/>
  <c r="I40" i="5"/>
  <c r="L40" s="1"/>
  <c r="O40" s="1"/>
  <c r="R40" s="1"/>
  <c r="I42"/>
  <c r="L42" s="1"/>
  <c r="O42" s="1"/>
  <c r="R42" s="1"/>
  <c r="R41"/>
  <c r="I41" i="6"/>
  <c r="L41" s="1"/>
  <c r="O41" s="1"/>
  <c r="R41" s="1"/>
  <c r="F2" i="5"/>
  <c r="P49"/>
  <c r="P51"/>
  <c r="P49" i="6"/>
  <c r="P51"/>
  <c r="R39"/>
  <c r="B2"/>
  <c r="P51" i="7"/>
  <c r="P49"/>
  <c r="L2"/>
  <c r="B3"/>
  <c r="O2"/>
  <c r="D2"/>
  <c r="C2"/>
  <c r="F2" i="1"/>
  <c r="H2" s="1"/>
  <c r="I2" s="1"/>
  <c r="P51"/>
  <c r="P49"/>
  <c r="D2"/>
  <c r="B3"/>
  <c r="L2"/>
  <c r="C2"/>
  <c r="B3" i="4"/>
  <c r="D2"/>
  <c r="L2"/>
  <c r="C2"/>
  <c r="F2" i="3"/>
  <c r="H2" s="1"/>
  <c r="I2" s="1"/>
  <c r="O2"/>
  <c r="B3"/>
  <c r="D2"/>
  <c r="C2"/>
  <c r="L2"/>
  <c r="R39" i="5"/>
  <c r="E2" i="4"/>
  <c r="B3" i="5"/>
  <c r="L2"/>
  <c r="O2"/>
  <c r="D2"/>
  <c r="C2"/>
  <c r="B2" i="8"/>
  <c r="R39"/>
  <c r="P51"/>
  <c r="P49"/>
  <c r="B2" i="2"/>
  <c r="R39"/>
  <c r="P51" i="4"/>
  <c r="P49"/>
  <c r="P51" i="3"/>
  <c r="P49"/>
  <c r="E2" i="7"/>
  <c r="K49" i="2" l="1"/>
  <c r="I42" i="6"/>
  <c r="L42" s="1"/>
  <c r="O42" s="1"/>
  <c r="F42"/>
  <c r="L42" i="2"/>
  <c r="O42" s="1"/>
  <c r="F42"/>
  <c r="L40"/>
  <c r="O40" s="1"/>
  <c r="F40"/>
  <c r="I40" i="6"/>
  <c r="L40" s="1"/>
  <c r="O40" s="1"/>
  <c r="F40"/>
  <c r="F2" i="7"/>
  <c r="G2" s="1"/>
  <c r="D2" i="8"/>
  <c r="B3"/>
  <c r="C2"/>
  <c r="O2"/>
  <c r="L2"/>
  <c r="E2"/>
  <c r="F2" i="4"/>
  <c r="G2" s="1"/>
  <c r="J2" s="1"/>
  <c r="K2" s="1"/>
  <c r="B4" i="5"/>
  <c r="D3"/>
  <c r="C3"/>
  <c r="L3"/>
  <c r="O3"/>
  <c r="E3"/>
  <c r="B4" i="3"/>
  <c r="D3"/>
  <c r="L3"/>
  <c r="C3"/>
  <c r="O3"/>
  <c r="E3"/>
  <c r="C3" i="1"/>
  <c r="L3"/>
  <c r="B4"/>
  <c r="D3"/>
  <c r="E3"/>
  <c r="AF2" i="7"/>
  <c r="G2" i="5"/>
  <c r="H2"/>
  <c r="I2" s="1"/>
  <c r="U2" s="1"/>
  <c r="D2" i="2"/>
  <c r="L2"/>
  <c r="B3"/>
  <c r="C2"/>
  <c r="E2"/>
  <c r="M2" i="4"/>
  <c r="L3"/>
  <c r="B4"/>
  <c r="D3"/>
  <c r="C3"/>
  <c r="E3"/>
  <c r="U2" i="1"/>
  <c r="L3" i="7"/>
  <c r="O3"/>
  <c r="B4"/>
  <c r="C3"/>
  <c r="D3"/>
  <c r="E3"/>
  <c r="L2" i="6"/>
  <c r="D2"/>
  <c r="C2"/>
  <c r="B3"/>
  <c r="O2"/>
  <c r="E2"/>
  <c r="U2" i="3"/>
  <c r="G2"/>
  <c r="G2" i="1"/>
  <c r="J2" s="1"/>
  <c r="K2" s="1"/>
  <c r="P51" i="2" l="1"/>
  <c r="P49"/>
  <c r="R40" i="6"/>
  <c r="R42"/>
  <c r="R40" i="2"/>
  <c r="R42"/>
  <c r="X2" i="5"/>
  <c r="Y2" s="1"/>
  <c r="V2"/>
  <c r="W2" s="1"/>
  <c r="Z2" s="1"/>
  <c r="AA2" s="1"/>
  <c r="T2"/>
  <c r="J2" i="3"/>
  <c r="K2" s="1"/>
  <c r="R2" s="1"/>
  <c r="S2" s="1"/>
  <c r="P2"/>
  <c r="Q2" s="1"/>
  <c r="L3" i="6"/>
  <c r="B4"/>
  <c r="D3"/>
  <c r="O3"/>
  <c r="C3"/>
  <c r="E3"/>
  <c r="V2" i="3"/>
  <c r="W2" s="1"/>
  <c r="Z2" s="1"/>
  <c r="AA2" s="1"/>
  <c r="X2"/>
  <c r="Y2" s="1"/>
  <c r="T2"/>
  <c r="AF2" i="6"/>
  <c r="L4" i="7"/>
  <c r="O4"/>
  <c r="B5"/>
  <c r="C4"/>
  <c r="D4"/>
  <c r="E4"/>
  <c r="AF3"/>
  <c r="V2" i="1"/>
  <c r="W2" s="1"/>
  <c r="T2"/>
  <c r="L4" i="4"/>
  <c r="B5"/>
  <c r="D4"/>
  <c r="C4"/>
  <c r="E4"/>
  <c r="P2"/>
  <c r="Q2" s="1"/>
  <c r="O2"/>
  <c r="N2"/>
  <c r="F2" i="2"/>
  <c r="G2" s="1"/>
  <c r="J2" s="1"/>
  <c r="K2" s="1"/>
  <c r="C3"/>
  <c r="L3"/>
  <c r="B4"/>
  <c r="D3"/>
  <c r="E3"/>
  <c r="P2" i="5"/>
  <c r="Q2" s="1"/>
  <c r="J2"/>
  <c r="K2" s="1"/>
  <c r="R2" s="1"/>
  <c r="S2" s="1"/>
  <c r="F3" i="1"/>
  <c r="G3" s="1"/>
  <c r="J3" s="1"/>
  <c r="K3" s="1"/>
  <c r="C4"/>
  <c r="L4"/>
  <c r="D4"/>
  <c r="B5"/>
  <c r="E4"/>
  <c r="B5" i="3"/>
  <c r="C4"/>
  <c r="D4"/>
  <c r="L4"/>
  <c r="O4"/>
  <c r="E4"/>
  <c r="B5" i="5"/>
  <c r="O4"/>
  <c r="C4"/>
  <c r="L4"/>
  <c r="D4"/>
  <c r="E4"/>
  <c r="AF2" i="8"/>
  <c r="J2" i="7"/>
  <c r="K2" s="1"/>
  <c r="R2" s="1"/>
  <c r="S2" s="1"/>
  <c r="P2"/>
  <c r="Q2" s="1"/>
  <c r="H2" i="4"/>
  <c r="I2" s="1"/>
  <c r="U2" s="1"/>
  <c r="F2" i="6"/>
  <c r="G2" s="1"/>
  <c r="F3" i="7"/>
  <c r="G3" s="1"/>
  <c r="N2" i="1"/>
  <c r="O2"/>
  <c r="P2"/>
  <c r="Q2" s="1"/>
  <c r="X2"/>
  <c r="Y2" s="1"/>
  <c r="F3" i="4"/>
  <c r="G3" s="1"/>
  <c r="J3" s="1"/>
  <c r="K3" s="1"/>
  <c r="M3"/>
  <c r="M2" i="2"/>
  <c r="M3" i="1"/>
  <c r="F3" i="3"/>
  <c r="G3" s="1"/>
  <c r="F3" i="5"/>
  <c r="G3" s="1"/>
  <c r="F2" i="8"/>
  <c r="G2" s="1"/>
  <c r="B4"/>
  <c r="C3"/>
  <c r="O3"/>
  <c r="L3"/>
  <c r="D3"/>
  <c r="E3"/>
  <c r="H2" i="7"/>
  <c r="I2" s="1"/>
  <c r="U2" s="1"/>
  <c r="T2" s="1"/>
  <c r="H3" i="4" l="1"/>
  <c r="I3" s="1"/>
  <c r="U3" s="1"/>
  <c r="H3" i="7"/>
  <c r="I3" s="1"/>
  <c r="U3" s="1"/>
  <c r="H2" i="6"/>
  <c r="I2" s="1"/>
  <c r="U2" s="1"/>
  <c r="H3" i="5"/>
  <c r="I3" s="1"/>
  <c r="U3" s="1"/>
  <c r="H3" i="3"/>
  <c r="I3" s="1"/>
  <c r="U3" s="1"/>
  <c r="T3" s="1"/>
  <c r="T3" i="4"/>
  <c r="V3"/>
  <c r="W3" s="1"/>
  <c r="T3" i="7"/>
  <c r="V3"/>
  <c r="W3" s="1"/>
  <c r="Z3" s="1"/>
  <c r="AA3" s="1"/>
  <c r="X3"/>
  <c r="Y3" s="1"/>
  <c r="T2" i="6"/>
  <c r="V2"/>
  <c r="W2" s="1"/>
  <c r="Z2" s="1"/>
  <c r="AA2" s="1"/>
  <c r="X2"/>
  <c r="Y2" s="1"/>
  <c r="X2" i="7"/>
  <c r="Y2" s="1"/>
  <c r="V2"/>
  <c r="W2" s="1"/>
  <c r="Z2" s="1"/>
  <c r="AA2" s="1"/>
  <c r="AF3" i="8"/>
  <c r="P2"/>
  <c r="Q2" s="1"/>
  <c r="J2"/>
  <c r="K2" s="1"/>
  <c r="R2" s="1"/>
  <c r="S2" s="1"/>
  <c r="O3" i="4"/>
  <c r="P3"/>
  <c r="Q3" s="1"/>
  <c r="X3"/>
  <c r="Y3" s="1"/>
  <c r="N3"/>
  <c r="R2" i="1"/>
  <c r="S2" s="1"/>
  <c r="Z2"/>
  <c r="AA2" s="1"/>
  <c r="V2" i="4"/>
  <c r="W2" s="1"/>
  <c r="T2"/>
  <c r="F4" i="5"/>
  <c r="G4" s="1"/>
  <c r="F4" i="3"/>
  <c r="G4" s="1"/>
  <c r="F4" i="1"/>
  <c r="G4" s="1"/>
  <c r="J4" s="1"/>
  <c r="K4" s="1"/>
  <c r="M3" i="2"/>
  <c r="F4" i="4"/>
  <c r="G4" s="1"/>
  <c r="J4" s="1"/>
  <c r="K4" s="1"/>
  <c r="M4"/>
  <c r="AH3" i="7"/>
  <c r="AG3"/>
  <c r="B6"/>
  <c r="O5"/>
  <c r="C5"/>
  <c r="L5"/>
  <c r="D5"/>
  <c r="E5"/>
  <c r="AF4"/>
  <c r="AG2" i="6"/>
  <c r="AH2"/>
  <c r="F3"/>
  <c r="G3" s="1"/>
  <c r="C4"/>
  <c r="D4"/>
  <c r="O4"/>
  <c r="B5"/>
  <c r="L4"/>
  <c r="E4"/>
  <c r="AD2" i="5"/>
  <c r="AC2"/>
  <c r="H2" i="2"/>
  <c r="I2" s="1"/>
  <c r="U2" s="1"/>
  <c r="X2" i="4"/>
  <c r="Y2" s="1"/>
  <c r="F3" i="8"/>
  <c r="G3" s="1"/>
  <c r="V3" i="5"/>
  <c r="W3" s="1"/>
  <c r="Z3" s="1"/>
  <c r="AA3" s="1"/>
  <c r="T3"/>
  <c r="X3"/>
  <c r="Y3" s="1"/>
  <c r="C4" i="8"/>
  <c r="L4"/>
  <c r="D4"/>
  <c r="B5"/>
  <c r="O4"/>
  <c r="E4"/>
  <c r="J3" i="5"/>
  <c r="K3" s="1"/>
  <c r="R3" s="1"/>
  <c r="S3" s="1"/>
  <c r="P3"/>
  <c r="Q3" s="1"/>
  <c r="J3" i="3"/>
  <c r="K3" s="1"/>
  <c r="R3" s="1"/>
  <c r="S3" s="1"/>
  <c r="P3"/>
  <c r="Q3" s="1"/>
  <c r="N3" i="1"/>
  <c r="O3"/>
  <c r="P3"/>
  <c r="Q3" s="1"/>
  <c r="P2" i="2"/>
  <c r="Q2" s="1"/>
  <c r="O2"/>
  <c r="N2"/>
  <c r="X2"/>
  <c r="Y2" s="1"/>
  <c r="J3" i="7"/>
  <c r="K3" s="1"/>
  <c r="R3" s="1"/>
  <c r="S3" s="1"/>
  <c r="P3"/>
  <c r="Q3" s="1"/>
  <c r="P2" i="6"/>
  <c r="Q2" s="1"/>
  <c r="J2"/>
  <c r="K2" s="1"/>
  <c r="R2" s="1"/>
  <c r="S2" s="1"/>
  <c r="B6" i="5"/>
  <c r="O5"/>
  <c r="L5"/>
  <c r="C5"/>
  <c r="D5"/>
  <c r="E5"/>
  <c r="B6" i="3"/>
  <c r="C5"/>
  <c r="O5"/>
  <c r="L5"/>
  <c r="D5"/>
  <c r="E5"/>
  <c r="B6" i="1"/>
  <c r="D5"/>
  <c r="C5"/>
  <c r="L5"/>
  <c r="E5"/>
  <c r="M4"/>
  <c r="F3" i="2"/>
  <c r="G3" s="1"/>
  <c r="J3" s="1"/>
  <c r="K3" s="1"/>
  <c r="C4"/>
  <c r="D4"/>
  <c r="L4"/>
  <c r="B5"/>
  <c r="E4"/>
  <c r="Z2" i="4"/>
  <c r="AA2" s="1"/>
  <c r="R2"/>
  <c r="S2" s="1"/>
  <c r="B6"/>
  <c r="D5"/>
  <c r="L5"/>
  <c r="C5"/>
  <c r="E5"/>
  <c r="AD2" i="1"/>
  <c r="AC2"/>
  <c r="F4" i="7"/>
  <c r="G4" s="1"/>
  <c r="AC2" i="3"/>
  <c r="AD2"/>
  <c r="AF3" i="6"/>
  <c r="H2" i="8"/>
  <c r="I2" s="1"/>
  <c r="U2" s="1"/>
  <c r="H3" i="1"/>
  <c r="I3" s="1"/>
  <c r="U3" s="1"/>
  <c r="H4" i="3" l="1"/>
  <c r="I4" s="1"/>
  <c r="U4" s="1"/>
  <c r="X3"/>
  <c r="Y3" s="1"/>
  <c r="V3"/>
  <c r="W3" s="1"/>
  <c r="Z3" s="1"/>
  <c r="AA3" s="1"/>
  <c r="H3" i="8"/>
  <c r="I3" s="1"/>
  <c r="U3" s="1"/>
  <c r="X3" s="1"/>
  <c r="Y3" s="1"/>
  <c r="H3" i="6"/>
  <c r="I3" s="1"/>
  <c r="U3" s="1"/>
  <c r="T3" i="8"/>
  <c r="V3"/>
  <c r="W3" s="1"/>
  <c r="Z3" s="1"/>
  <c r="AA3" s="1"/>
  <c r="T2"/>
  <c r="V2"/>
  <c r="W2" s="1"/>
  <c r="Z2" s="1"/>
  <c r="AA2" s="1"/>
  <c r="X2"/>
  <c r="Y2" s="1"/>
  <c r="P4" i="7"/>
  <c r="Q4" s="1"/>
  <c r="J4"/>
  <c r="K4" s="1"/>
  <c r="R4" s="1"/>
  <c r="S4" s="1"/>
  <c r="F4" i="2"/>
  <c r="G4" s="1"/>
  <c r="J4" s="1"/>
  <c r="K4" s="1"/>
  <c r="M4"/>
  <c r="O4" i="1"/>
  <c r="P4"/>
  <c r="Q4" s="1"/>
  <c r="N4"/>
  <c r="M5"/>
  <c r="F5" i="3"/>
  <c r="G5" s="1"/>
  <c r="F5" i="5"/>
  <c r="G5" s="1"/>
  <c r="R2" i="2"/>
  <c r="S2" s="1"/>
  <c r="R3" i="1"/>
  <c r="S3" s="1"/>
  <c r="F4" i="8"/>
  <c r="G4" s="1"/>
  <c r="C5"/>
  <c r="O5"/>
  <c r="E5"/>
  <c r="L5"/>
  <c r="B6"/>
  <c r="D5"/>
  <c r="AF4"/>
  <c r="J3"/>
  <c r="K3" s="1"/>
  <c r="R3" s="1"/>
  <c r="S3" s="1"/>
  <c r="P3"/>
  <c r="Q3" s="1"/>
  <c r="V2" i="2"/>
  <c r="W2" s="1"/>
  <c r="Z2" s="1"/>
  <c r="AA2" s="1"/>
  <c r="T2"/>
  <c r="AF4" i="6"/>
  <c r="C6" i="7"/>
  <c r="D6"/>
  <c r="O6"/>
  <c r="L6"/>
  <c r="B7"/>
  <c r="E6"/>
  <c r="P4" i="4"/>
  <c r="Q4" s="1"/>
  <c r="N4"/>
  <c r="O4"/>
  <c r="P3" i="2"/>
  <c r="Q3" s="1"/>
  <c r="O3"/>
  <c r="N3"/>
  <c r="J4" i="3"/>
  <c r="K4" s="1"/>
  <c r="R4" s="1"/>
  <c r="S4" s="1"/>
  <c r="P4"/>
  <c r="Q4" s="1"/>
  <c r="J4" i="5"/>
  <c r="K4" s="1"/>
  <c r="R4" s="1"/>
  <c r="S4" s="1"/>
  <c r="P4"/>
  <c r="Q4" s="1"/>
  <c r="Z3" i="4"/>
  <c r="AA3" s="1"/>
  <c r="R3"/>
  <c r="S3" s="1"/>
  <c r="AG3" i="8"/>
  <c r="AH3"/>
  <c r="AD2" i="7"/>
  <c r="AC2"/>
  <c r="AH2"/>
  <c r="AG2"/>
  <c r="AD2" i="6"/>
  <c r="AC2"/>
  <c r="AD3" i="3"/>
  <c r="AC3"/>
  <c r="AD3" i="4"/>
  <c r="AC3"/>
  <c r="H3" i="2"/>
  <c r="I3" s="1"/>
  <c r="U3" s="1"/>
  <c r="H4" i="5"/>
  <c r="I4" s="1"/>
  <c r="U4" s="1"/>
  <c r="T3" i="6"/>
  <c r="AH3" s="1"/>
  <c r="X3"/>
  <c r="Y3" s="1"/>
  <c r="V3"/>
  <c r="W3" s="1"/>
  <c r="Z3" s="1"/>
  <c r="AA3" s="1"/>
  <c r="V3" i="1"/>
  <c r="W3" s="1"/>
  <c r="Z3" s="1"/>
  <c r="AA3" s="1"/>
  <c r="T3"/>
  <c r="AG3" i="6"/>
  <c r="F5" i="4"/>
  <c r="G5" s="1"/>
  <c r="J5" s="1"/>
  <c r="K5" s="1"/>
  <c r="M5"/>
  <c r="B7"/>
  <c r="C6"/>
  <c r="E6"/>
  <c r="L6"/>
  <c r="D6"/>
  <c r="C5" i="2"/>
  <c r="D5"/>
  <c r="L5"/>
  <c r="B6"/>
  <c r="E5"/>
  <c r="F5" i="1"/>
  <c r="G5" s="1"/>
  <c r="J5" s="1"/>
  <c r="K5" s="1"/>
  <c r="C6"/>
  <c r="L6"/>
  <c r="E6"/>
  <c r="B7"/>
  <c r="D6"/>
  <c r="B7" i="3"/>
  <c r="C6"/>
  <c r="E6"/>
  <c r="L6"/>
  <c r="O6"/>
  <c r="D6"/>
  <c r="L6" i="5"/>
  <c r="D6"/>
  <c r="O6"/>
  <c r="C6"/>
  <c r="B7"/>
  <c r="E6"/>
  <c r="AD3"/>
  <c r="AC3"/>
  <c r="T4" i="3"/>
  <c r="V4"/>
  <c r="W4" s="1"/>
  <c r="Z4" s="1"/>
  <c r="AA4" s="1"/>
  <c r="X4"/>
  <c r="Y4" s="1"/>
  <c r="F4" i="6"/>
  <c r="G4" s="1"/>
  <c r="L5"/>
  <c r="C5"/>
  <c r="D5"/>
  <c r="O5"/>
  <c r="B6"/>
  <c r="E5"/>
  <c r="P3"/>
  <c r="Q3" s="1"/>
  <c r="J3"/>
  <c r="K3" s="1"/>
  <c r="R3" s="1"/>
  <c r="S3" s="1"/>
  <c r="F5" i="7"/>
  <c r="G5" s="1"/>
  <c r="AF5"/>
  <c r="AD2" i="4"/>
  <c r="AC2"/>
  <c r="AD3" i="7"/>
  <c r="AC3"/>
  <c r="H4"/>
  <c r="I4" s="1"/>
  <c r="U4" s="1"/>
  <c r="X3" i="1"/>
  <c r="Y3" s="1"/>
  <c r="H4" i="4"/>
  <c r="I4" s="1"/>
  <c r="U4" s="1"/>
  <c r="H4" i="1"/>
  <c r="I4" s="1"/>
  <c r="U4" s="1"/>
  <c r="H5" i="4" l="1"/>
  <c r="I5" s="1"/>
  <c r="U5" s="1"/>
  <c r="H5" i="7"/>
  <c r="I5" s="1"/>
  <c r="U5" s="1"/>
  <c r="H4" i="6"/>
  <c r="I4" s="1"/>
  <c r="U4" s="1"/>
  <c r="H5" i="3"/>
  <c r="I5" s="1"/>
  <c r="U5" s="1"/>
  <c r="T4" i="6"/>
  <c r="X4"/>
  <c r="Y4" s="1"/>
  <c r="V4"/>
  <c r="W4" s="1"/>
  <c r="Z4" s="1"/>
  <c r="AA4" s="1"/>
  <c r="V4" i="1"/>
  <c r="W4" s="1"/>
  <c r="T4"/>
  <c r="T4" i="7"/>
  <c r="V4"/>
  <c r="W4" s="1"/>
  <c r="Z4" s="1"/>
  <c r="AA4" s="1"/>
  <c r="X4"/>
  <c r="Y4" s="1"/>
  <c r="J5"/>
  <c r="K5" s="1"/>
  <c r="R5" s="1"/>
  <c r="S5" s="1"/>
  <c r="P5"/>
  <c r="Q5" s="1"/>
  <c r="L6" i="6"/>
  <c r="E6"/>
  <c r="O6"/>
  <c r="C6"/>
  <c r="B7"/>
  <c r="D6"/>
  <c r="AF5"/>
  <c r="P4"/>
  <c r="Q4" s="1"/>
  <c r="J4"/>
  <c r="K4" s="1"/>
  <c r="R4" s="1"/>
  <c r="S4" s="1"/>
  <c r="F6" i="5"/>
  <c r="G6" s="1"/>
  <c r="F6" i="1"/>
  <c r="G6" s="1"/>
  <c r="J6" s="1"/>
  <c r="K6" s="1"/>
  <c r="C6" i="2"/>
  <c r="E6"/>
  <c r="L6"/>
  <c r="B7"/>
  <c r="D6"/>
  <c r="F6" i="4"/>
  <c r="G6" s="1"/>
  <c r="J6" s="1"/>
  <c r="K6" s="1"/>
  <c r="L7"/>
  <c r="D7"/>
  <c r="B8"/>
  <c r="C7"/>
  <c r="E7"/>
  <c r="P5"/>
  <c r="Q5" s="1"/>
  <c r="O5"/>
  <c r="X5"/>
  <c r="Y5" s="1"/>
  <c r="N5"/>
  <c r="X4" i="5"/>
  <c r="Y4" s="1"/>
  <c r="V4"/>
  <c r="W4" s="1"/>
  <c r="Z4" s="1"/>
  <c r="AA4" s="1"/>
  <c r="T4"/>
  <c r="T3" i="2"/>
  <c r="V3"/>
  <c r="W3" s="1"/>
  <c r="R3"/>
  <c r="S3" s="1"/>
  <c r="Z3"/>
  <c r="AA3" s="1"/>
  <c r="R4" i="4"/>
  <c r="S4" s="1"/>
  <c r="B8" i="7"/>
  <c r="C7"/>
  <c r="E7"/>
  <c r="L7"/>
  <c r="D7"/>
  <c r="O7"/>
  <c r="AH4" i="6"/>
  <c r="AG4"/>
  <c r="L6" i="8"/>
  <c r="E6"/>
  <c r="O6"/>
  <c r="B7"/>
  <c r="C6"/>
  <c r="D6"/>
  <c r="F5"/>
  <c r="G5" s="1"/>
  <c r="P4"/>
  <c r="Q4" s="1"/>
  <c r="J4"/>
  <c r="K4" s="1"/>
  <c r="R4" s="1"/>
  <c r="S4" s="1"/>
  <c r="P5" i="5"/>
  <c r="Q5" s="1"/>
  <c r="J5"/>
  <c r="K5" s="1"/>
  <c r="R5" s="1"/>
  <c r="S5" s="1"/>
  <c r="J5" i="3"/>
  <c r="K5" s="1"/>
  <c r="R5" s="1"/>
  <c r="S5" s="1"/>
  <c r="P5"/>
  <c r="Q5" s="1"/>
  <c r="N5" i="1"/>
  <c r="O5"/>
  <c r="P5"/>
  <c r="Q5" s="1"/>
  <c r="R4"/>
  <c r="S4" s="1"/>
  <c r="Z4"/>
  <c r="AA4" s="1"/>
  <c r="AD3" i="8"/>
  <c r="AC3"/>
  <c r="H5" i="1"/>
  <c r="I5" s="1"/>
  <c r="U5" s="1"/>
  <c r="H4" i="2"/>
  <c r="I4" s="1"/>
  <c r="U4" s="1"/>
  <c r="V4" i="4"/>
  <c r="W4" s="1"/>
  <c r="Z4" s="1"/>
  <c r="AA4" s="1"/>
  <c r="T4"/>
  <c r="X5" i="7"/>
  <c r="Y5" s="1"/>
  <c r="V5"/>
  <c r="W5" s="1"/>
  <c r="Z5" s="1"/>
  <c r="AA5" s="1"/>
  <c r="T5"/>
  <c r="F5" i="6"/>
  <c r="G5" s="1"/>
  <c r="AC4" i="3"/>
  <c r="AD4"/>
  <c r="C7" i="5"/>
  <c r="L7"/>
  <c r="D7"/>
  <c r="B8"/>
  <c r="E7"/>
  <c r="O7"/>
  <c r="F6" i="3"/>
  <c r="G6" s="1"/>
  <c r="L7"/>
  <c r="O7"/>
  <c r="D7"/>
  <c r="B8"/>
  <c r="C7"/>
  <c r="E7"/>
  <c r="C7" i="1"/>
  <c r="L7"/>
  <c r="D7"/>
  <c r="B8"/>
  <c r="E7"/>
  <c r="M6"/>
  <c r="F5" i="2"/>
  <c r="G5" s="1"/>
  <c r="J5" s="1"/>
  <c r="K5" s="1"/>
  <c r="H5"/>
  <c r="I5" s="1"/>
  <c r="M5"/>
  <c r="U5"/>
  <c r="M6" i="4"/>
  <c r="V5"/>
  <c r="W5" s="1"/>
  <c r="T5"/>
  <c r="AD3" i="1"/>
  <c r="AC3"/>
  <c r="AD3" i="6"/>
  <c r="AC3"/>
  <c r="V5" i="3"/>
  <c r="W5" s="1"/>
  <c r="Z5" s="1"/>
  <c r="AA5" s="1"/>
  <c r="X5"/>
  <c r="Y5" s="1"/>
  <c r="T5"/>
  <c r="F6" i="7"/>
  <c r="G6" s="1"/>
  <c r="AF6"/>
  <c r="AD2" i="2"/>
  <c r="AC2"/>
  <c r="AF5" i="8"/>
  <c r="N4" i="2"/>
  <c r="P4"/>
  <c r="Q4" s="1"/>
  <c r="O4"/>
  <c r="X4"/>
  <c r="Y4" s="1"/>
  <c r="AD2" i="8"/>
  <c r="AC2"/>
  <c r="AH2"/>
  <c r="AG2"/>
  <c r="X3" i="2"/>
  <c r="Y3" s="1"/>
  <c r="X4" i="4"/>
  <c r="Y4" s="1"/>
  <c r="H4" i="8"/>
  <c r="I4" s="1"/>
  <c r="U4" s="1"/>
  <c r="H5" i="5"/>
  <c r="I5" s="1"/>
  <c r="U5" s="1"/>
  <c r="X4" i="1"/>
  <c r="Y4" s="1"/>
  <c r="H6" l="1"/>
  <c r="I6" s="1"/>
  <c r="U6" s="1"/>
  <c r="H6" i="5"/>
  <c r="I6" s="1"/>
  <c r="U6" s="1"/>
  <c r="V5"/>
  <c r="W5" s="1"/>
  <c r="Z5" s="1"/>
  <c r="AA5" s="1"/>
  <c r="T5"/>
  <c r="X5"/>
  <c r="Y5" s="1"/>
  <c r="V4" i="8"/>
  <c r="W4" s="1"/>
  <c r="Z4" s="1"/>
  <c r="AA4" s="1"/>
  <c r="X4"/>
  <c r="Y4" s="1"/>
  <c r="T4"/>
  <c r="AC5" i="3"/>
  <c r="AD5"/>
  <c r="P6" i="4"/>
  <c r="Q6" s="1"/>
  <c r="O6"/>
  <c r="N6"/>
  <c r="P5" i="2"/>
  <c r="Q5" s="1"/>
  <c r="O5"/>
  <c r="X5"/>
  <c r="Y5" s="1"/>
  <c r="N5"/>
  <c r="O6" i="1"/>
  <c r="P6"/>
  <c r="Q6" s="1"/>
  <c r="X6"/>
  <c r="Y6" s="1"/>
  <c r="N6"/>
  <c r="C8"/>
  <c r="L8"/>
  <c r="D8"/>
  <c r="B9"/>
  <c r="E8"/>
  <c r="M7"/>
  <c r="F7" i="3"/>
  <c r="G7" s="1"/>
  <c r="B9"/>
  <c r="C8"/>
  <c r="D8"/>
  <c r="L8"/>
  <c r="E8"/>
  <c r="O8"/>
  <c r="C8" i="5"/>
  <c r="L8"/>
  <c r="D8"/>
  <c r="B9"/>
  <c r="E8"/>
  <c r="O8"/>
  <c r="AD5" i="7"/>
  <c r="AC5"/>
  <c r="V5" i="1"/>
  <c r="W5" s="1"/>
  <c r="T5"/>
  <c r="Z5"/>
  <c r="AA5" s="1"/>
  <c r="R5"/>
  <c r="S5" s="1"/>
  <c r="L7" i="8"/>
  <c r="E7"/>
  <c r="O7"/>
  <c r="B8"/>
  <c r="C7"/>
  <c r="D7"/>
  <c r="F6"/>
  <c r="G6" s="1"/>
  <c r="AF7" i="7"/>
  <c r="AD4" i="5"/>
  <c r="AC4"/>
  <c r="M6" i="2"/>
  <c r="J6" i="5"/>
  <c r="K6" s="1"/>
  <c r="R6" s="1"/>
  <c r="S6" s="1"/>
  <c r="P6"/>
  <c r="Q6" s="1"/>
  <c r="L7" i="6"/>
  <c r="C7"/>
  <c r="E7"/>
  <c r="B8"/>
  <c r="D7"/>
  <c r="O7"/>
  <c r="AF6"/>
  <c r="AD4" i="1"/>
  <c r="AC4"/>
  <c r="AC4" i="6"/>
  <c r="AD4"/>
  <c r="H6" i="7"/>
  <c r="I6" s="1"/>
  <c r="U6" s="1"/>
  <c r="H6" i="3"/>
  <c r="I6" s="1"/>
  <c r="U6" s="1"/>
  <c r="H5" i="6"/>
  <c r="I5" s="1"/>
  <c r="U5" s="1"/>
  <c r="X5" i="1"/>
  <c r="Y5" s="1"/>
  <c r="H5" i="8"/>
  <c r="I5" s="1"/>
  <c r="U5" s="1"/>
  <c r="AG5" i="7"/>
  <c r="V6" i="5"/>
  <c r="W6" s="1"/>
  <c r="Z6" s="1"/>
  <c r="AA6" s="1"/>
  <c r="X6"/>
  <c r="Y6" s="1"/>
  <c r="T6"/>
  <c r="R4" i="2"/>
  <c r="S4" s="1"/>
  <c r="J6" i="7"/>
  <c r="K6" s="1"/>
  <c r="R6" s="1"/>
  <c r="S6" s="1"/>
  <c r="P6"/>
  <c r="Q6" s="1"/>
  <c r="AD5" i="4"/>
  <c r="AC5"/>
  <c r="V5" i="2"/>
  <c r="W5" s="1"/>
  <c r="T5"/>
  <c r="V6" i="1"/>
  <c r="W6" s="1"/>
  <c r="T6"/>
  <c r="F7"/>
  <c r="G7" s="1"/>
  <c r="J7" s="1"/>
  <c r="K7" s="1"/>
  <c r="J6" i="3"/>
  <c r="K6" s="1"/>
  <c r="R6" s="1"/>
  <c r="S6" s="1"/>
  <c r="P6"/>
  <c r="Q6" s="1"/>
  <c r="F7" i="5"/>
  <c r="G7" s="1"/>
  <c r="J5" i="6"/>
  <c r="K5" s="1"/>
  <c r="R5" s="1"/>
  <c r="S5" s="1"/>
  <c r="P5"/>
  <c r="Q5" s="1"/>
  <c r="AC4" i="4"/>
  <c r="AD4"/>
  <c r="T4" i="2"/>
  <c r="V4"/>
  <c r="W4" s="1"/>
  <c r="Z4" s="1"/>
  <c r="AA4" s="1"/>
  <c r="J5" i="8"/>
  <c r="K5" s="1"/>
  <c r="R5" s="1"/>
  <c r="S5" s="1"/>
  <c r="P5"/>
  <c r="Q5" s="1"/>
  <c r="AF6"/>
  <c r="F7" i="7"/>
  <c r="G7" s="1"/>
  <c r="L8"/>
  <c r="D8"/>
  <c r="O8"/>
  <c r="B9"/>
  <c r="C8"/>
  <c r="E8"/>
  <c r="AD3" i="2"/>
  <c r="AC3"/>
  <c r="R5" i="4"/>
  <c r="S5" s="1"/>
  <c r="Z5"/>
  <c r="AA5" s="1"/>
  <c r="F7"/>
  <c r="G7" s="1"/>
  <c r="J7" s="1"/>
  <c r="K7" s="1"/>
  <c r="L8"/>
  <c r="D8"/>
  <c r="B9"/>
  <c r="C8"/>
  <c r="E8"/>
  <c r="M7"/>
  <c r="L7" i="2"/>
  <c r="B8"/>
  <c r="E7"/>
  <c r="C7"/>
  <c r="D7"/>
  <c r="F6"/>
  <c r="G6" s="1"/>
  <c r="J6" s="1"/>
  <c r="K6" s="1"/>
  <c r="F6" i="6"/>
  <c r="G6" s="1"/>
  <c r="AD4" i="7"/>
  <c r="AC4"/>
  <c r="AG4"/>
  <c r="AH4"/>
  <c r="H6" i="4"/>
  <c r="I6" s="1"/>
  <c r="U6" s="1"/>
  <c r="AH5" i="7"/>
  <c r="H7" i="4" l="1"/>
  <c r="I7" s="1"/>
  <c r="U7" s="1"/>
  <c r="H7" i="7"/>
  <c r="I7" s="1"/>
  <c r="U7" s="1"/>
  <c r="T7" s="1"/>
  <c r="H7" i="1"/>
  <c r="I7" s="1"/>
  <c r="U7" s="1"/>
  <c r="T7" s="1"/>
  <c r="H7" i="3"/>
  <c r="I7" s="1"/>
  <c r="U7" s="1"/>
  <c r="V7" i="1"/>
  <c r="W7" s="1"/>
  <c r="V7" i="7"/>
  <c r="W7" s="1"/>
  <c r="Z7" s="1"/>
  <c r="AA7" s="1"/>
  <c r="X7"/>
  <c r="Y7" s="1"/>
  <c r="V6" i="4"/>
  <c r="W6" s="1"/>
  <c r="T6"/>
  <c r="P6" i="6"/>
  <c r="Q6" s="1"/>
  <c r="J6"/>
  <c r="K6" s="1"/>
  <c r="R6" s="1"/>
  <c r="S6" s="1"/>
  <c r="F7" i="2"/>
  <c r="G7" s="1"/>
  <c r="J7" s="1"/>
  <c r="K7" s="1"/>
  <c r="M7"/>
  <c r="P7" i="4"/>
  <c r="Q7" s="1"/>
  <c r="X7"/>
  <c r="Y7" s="1"/>
  <c r="O7"/>
  <c r="N7"/>
  <c r="F8" i="7"/>
  <c r="G8" s="1"/>
  <c r="B10"/>
  <c r="D9"/>
  <c r="O9"/>
  <c r="C9"/>
  <c r="L9"/>
  <c r="E9"/>
  <c r="J7"/>
  <c r="K7" s="1"/>
  <c r="R7" s="1"/>
  <c r="S7" s="1"/>
  <c r="P7"/>
  <c r="Q7" s="1"/>
  <c r="AD6" i="1"/>
  <c r="AC6"/>
  <c r="AC5" i="2"/>
  <c r="AD5"/>
  <c r="AC6" i="5"/>
  <c r="AD6"/>
  <c r="T5" i="8"/>
  <c r="X5"/>
  <c r="Y5" s="1"/>
  <c r="V5"/>
  <c r="W5" s="1"/>
  <c r="Z5" s="1"/>
  <c r="AA5" s="1"/>
  <c r="T5" i="6"/>
  <c r="V5"/>
  <c r="W5" s="1"/>
  <c r="Z5" s="1"/>
  <c r="AA5" s="1"/>
  <c r="X5"/>
  <c r="Y5" s="1"/>
  <c r="T6" i="3"/>
  <c r="V6"/>
  <c r="W6" s="1"/>
  <c r="Z6" s="1"/>
  <c r="AA6" s="1"/>
  <c r="X6"/>
  <c r="Y6" s="1"/>
  <c r="C8" i="6"/>
  <c r="E8"/>
  <c r="O8"/>
  <c r="B9"/>
  <c r="L8"/>
  <c r="D8"/>
  <c r="C8" i="8"/>
  <c r="L8"/>
  <c r="E8"/>
  <c r="B9"/>
  <c r="O8"/>
  <c r="D8"/>
  <c r="F7"/>
  <c r="G7" s="1"/>
  <c r="AC5" i="1"/>
  <c r="AD5"/>
  <c r="L9" i="5"/>
  <c r="C9"/>
  <c r="E9"/>
  <c r="B10"/>
  <c r="D9"/>
  <c r="O9"/>
  <c r="O7" i="1"/>
  <c r="X7"/>
  <c r="Y7" s="1"/>
  <c r="P7"/>
  <c r="Q7" s="1"/>
  <c r="N7"/>
  <c r="F8"/>
  <c r="G8" s="1"/>
  <c r="J8" s="1"/>
  <c r="K8" s="1"/>
  <c r="Z6"/>
  <c r="AA6" s="1"/>
  <c r="R6"/>
  <c r="S6" s="1"/>
  <c r="R6" i="4"/>
  <c r="S6" s="1"/>
  <c r="Z6"/>
  <c r="AA6" s="1"/>
  <c r="H7" i="5"/>
  <c r="I7" s="1"/>
  <c r="U7" s="1"/>
  <c r="T7" i="3"/>
  <c r="V7"/>
  <c r="W7" s="1"/>
  <c r="Z7" s="1"/>
  <c r="AA7" s="1"/>
  <c r="X7"/>
  <c r="Y7" s="1"/>
  <c r="C8" i="2"/>
  <c r="D8"/>
  <c r="L8"/>
  <c r="B9"/>
  <c r="E8"/>
  <c r="V7" i="4"/>
  <c r="W7" s="1"/>
  <c r="T7"/>
  <c r="F8"/>
  <c r="G8" s="1"/>
  <c r="J8" s="1"/>
  <c r="K8" s="1"/>
  <c r="B10"/>
  <c r="C9"/>
  <c r="D9"/>
  <c r="L9"/>
  <c r="E9"/>
  <c r="M8"/>
  <c r="AF8" i="7"/>
  <c r="AC4" i="2"/>
  <c r="AD4"/>
  <c r="P7" i="5"/>
  <c r="Q7" s="1"/>
  <c r="J7"/>
  <c r="K7" s="1"/>
  <c r="R7" s="1"/>
  <c r="S7" s="1"/>
  <c r="T6" i="7"/>
  <c r="X6"/>
  <c r="Y6" s="1"/>
  <c r="V6"/>
  <c r="W6" s="1"/>
  <c r="Z6" s="1"/>
  <c r="AA6" s="1"/>
  <c r="F7" i="6"/>
  <c r="G7" s="1"/>
  <c r="AF7"/>
  <c r="P6" i="2"/>
  <c r="Q6" s="1"/>
  <c r="O6"/>
  <c r="N6"/>
  <c r="P6" i="8"/>
  <c r="Q6" s="1"/>
  <c r="J6"/>
  <c r="K6" s="1"/>
  <c r="R6" s="1"/>
  <c r="S6" s="1"/>
  <c r="AF7"/>
  <c r="F8" i="5"/>
  <c r="G8" s="1"/>
  <c r="F8" i="3"/>
  <c r="G8" s="1"/>
  <c r="L9"/>
  <c r="E9"/>
  <c r="O9"/>
  <c r="B10"/>
  <c r="C9"/>
  <c r="D9"/>
  <c r="P7"/>
  <c r="Q7" s="1"/>
  <c r="J7"/>
  <c r="K7" s="1"/>
  <c r="R7" s="1"/>
  <c r="S7" s="1"/>
  <c r="B10" i="1"/>
  <c r="D9"/>
  <c r="C9"/>
  <c r="L9"/>
  <c r="E9"/>
  <c r="M8"/>
  <c r="Z5" i="2"/>
  <c r="AA5" s="1"/>
  <c r="R5"/>
  <c r="S5" s="1"/>
  <c r="AC4" i="8"/>
  <c r="AD4"/>
  <c r="AG4"/>
  <c r="AH4"/>
  <c r="AC5" i="5"/>
  <c r="AD5"/>
  <c r="H6" i="6"/>
  <c r="I6" s="1"/>
  <c r="U6" s="1"/>
  <c r="H6" i="2"/>
  <c r="I6" s="1"/>
  <c r="U6" s="1"/>
  <c r="X6" s="1"/>
  <c r="Y6" s="1"/>
  <c r="H6" i="8"/>
  <c r="I6" s="1"/>
  <c r="U6" s="1"/>
  <c r="X6" i="4"/>
  <c r="Y6" s="1"/>
  <c r="AH7" i="7" l="1"/>
  <c r="AG7"/>
  <c r="H8" i="4"/>
  <c r="I8" s="1"/>
  <c r="U8" s="1"/>
  <c r="H8" i="3"/>
  <c r="I8" s="1"/>
  <c r="U8" s="1"/>
  <c r="T8" s="1"/>
  <c r="H8" i="5"/>
  <c r="I8" s="1"/>
  <c r="U8" s="1"/>
  <c r="H8" i="1"/>
  <c r="I8" s="1"/>
  <c r="U8" s="1"/>
  <c r="V8" i="3"/>
  <c r="W8" s="1"/>
  <c r="Z8" s="1"/>
  <c r="AA8" s="1"/>
  <c r="X8"/>
  <c r="Y8" s="1"/>
  <c r="V8" i="5"/>
  <c r="W8" s="1"/>
  <c r="Z8" s="1"/>
  <c r="AA8" s="1"/>
  <c r="T8"/>
  <c r="X8"/>
  <c r="Y8" s="1"/>
  <c r="V6" i="8"/>
  <c r="W6" s="1"/>
  <c r="Z6" s="1"/>
  <c r="AA6" s="1"/>
  <c r="T6"/>
  <c r="X6"/>
  <c r="Y6" s="1"/>
  <c r="N8" i="1"/>
  <c r="X8"/>
  <c r="Y8" s="1"/>
  <c r="O8"/>
  <c r="P8"/>
  <c r="Q8" s="1"/>
  <c r="M9"/>
  <c r="B11" i="3"/>
  <c r="C10"/>
  <c r="E10"/>
  <c r="L10"/>
  <c r="O10"/>
  <c r="D10"/>
  <c r="F9"/>
  <c r="G9" s="1"/>
  <c r="R6" i="2"/>
  <c r="S6" s="1"/>
  <c r="P7" i="6"/>
  <c r="Q7" s="1"/>
  <c r="J7"/>
  <c r="K7" s="1"/>
  <c r="R7" s="1"/>
  <c r="S7" s="1"/>
  <c r="AD6" i="7"/>
  <c r="AC6"/>
  <c r="AG6"/>
  <c r="AH6"/>
  <c r="V8" i="4"/>
  <c r="W8" s="1"/>
  <c r="T8"/>
  <c r="M9"/>
  <c r="AD7"/>
  <c r="AC7"/>
  <c r="F8" i="2"/>
  <c r="G8" s="1"/>
  <c r="J8" s="1"/>
  <c r="K8" s="1"/>
  <c r="M8"/>
  <c r="V7" i="5"/>
  <c r="W7" s="1"/>
  <c r="Z7" s="1"/>
  <c r="AA7" s="1"/>
  <c r="X7"/>
  <c r="Y7" s="1"/>
  <c r="T7"/>
  <c r="R7" i="1"/>
  <c r="S7" s="1"/>
  <c r="Z7"/>
  <c r="AA7" s="1"/>
  <c r="F9" i="5"/>
  <c r="G9" s="1"/>
  <c r="J7" i="8"/>
  <c r="K7" s="1"/>
  <c r="R7" s="1"/>
  <c r="S7" s="1"/>
  <c r="P7"/>
  <c r="Q7" s="1"/>
  <c r="F8"/>
  <c r="G8" s="1"/>
  <c r="AF8" i="6"/>
  <c r="AD5"/>
  <c r="AC5"/>
  <c r="AG5"/>
  <c r="AH5"/>
  <c r="F9" i="7"/>
  <c r="G9" s="1"/>
  <c r="AC6" i="4"/>
  <c r="AD6"/>
  <c r="H7" i="8"/>
  <c r="I7" s="1"/>
  <c r="U7" s="1"/>
  <c r="V6" i="6"/>
  <c r="W6" s="1"/>
  <c r="Z6" s="1"/>
  <c r="AA6" s="1"/>
  <c r="T6"/>
  <c r="X6"/>
  <c r="Y6" s="1"/>
  <c r="V6" i="2"/>
  <c r="W6" s="1"/>
  <c r="Z6" s="1"/>
  <c r="AA6" s="1"/>
  <c r="T6"/>
  <c r="V8" i="1"/>
  <c r="W8" s="1"/>
  <c r="T8"/>
  <c r="F9"/>
  <c r="G9" s="1"/>
  <c r="J9" s="1"/>
  <c r="K9" s="1"/>
  <c r="B11"/>
  <c r="E10"/>
  <c r="C10"/>
  <c r="L10"/>
  <c r="D10"/>
  <c r="J8" i="3"/>
  <c r="K8" s="1"/>
  <c r="R8" s="1"/>
  <c r="S8" s="1"/>
  <c r="P8"/>
  <c r="Q8" s="1"/>
  <c r="P8" i="5"/>
  <c r="Q8" s="1"/>
  <c r="J8"/>
  <c r="K8" s="1"/>
  <c r="R8" s="1"/>
  <c r="S8" s="1"/>
  <c r="N8" i="4"/>
  <c r="P8"/>
  <c r="Q8" s="1"/>
  <c r="X8"/>
  <c r="Y8" s="1"/>
  <c r="O8"/>
  <c r="F9"/>
  <c r="G9" s="1"/>
  <c r="J9" s="1"/>
  <c r="K9" s="1"/>
  <c r="B11"/>
  <c r="C10"/>
  <c r="D10"/>
  <c r="L10"/>
  <c r="E10"/>
  <c r="L9" i="2"/>
  <c r="B10"/>
  <c r="E9"/>
  <c r="C9"/>
  <c r="D9"/>
  <c r="AC7" i="3"/>
  <c r="AD7"/>
  <c r="L10" i="5"/>
  <c r="D10"/>
  <c r="O10"/>
  <c r="B11"/>
  <c r="C10"/>
  <c r="E10"/>
  <c r="C9" i="8"/>
  <c r="E9"/>
  <c r="D9"/>
  <c r="L9"/>
  <c r="B10"/>
  <c r="O9"/>
  <c r="AF8"/>
  <c r="C9" i="6"/>
  <c r="L9"/>
  <c r="D9"/>
  <c r="B10"/>
  <c r="E9"/>
  <c r="O9"/>
  <c r="F8"/>
  <c r="G8" s="1"/>
  <c r="AD6" i="3"/>
  <c r="AC6"/>
  <c r="AD5" i="8"/>
  <c r="AC5"/>
  <c r="AH5"/>
  <c r="AG5"/>
  <c r="AF9" i="7"/>
  <c r="C10"/>
  <c r="B11"/>
  <c r="E10"/>
  <c r="L10"/>
  <c r="D10"/>
  <c r="O10"/>
  <c r="P8"/>
  <c r="Q8" s="1"/>
  <c r="J8"/>
  <c r="K8" s="1"/>
  <c r="R8" s="1"/>
  <c r="S8" s="1"/>
  <c r="Z7" i="4"/>
  <c r="AA7" s="1"/>
  <c r="R7"/>
  <c r="S7" s="1"/>
  <c r="N7" i="2"/>
  <c r="P7"/>
  <c r="Q7" s="1"/>
  <c r="O7"/>
  <c r="AC7" i="7"/>
  <c r="AD7"/>
  <c r="AC7" i="1"/>
  <c r="AD7"/>
  <c r="H7" i="6"/>
  <c r="I7" s="1"/>
  <c r="U7" s="1"/>
  <c r="H8" i="7"/>
  <c r="I8" s="1"/>
  <c r="U8" s="1"/>
  <c r="H7" i="2"/>
  <c r="I7" s="1"/>
  <c r="U7" s="1"/>
  <c r="X7" s="1"/>
  <c r="Y7" s="1"/>
  <c r="H9" i="5" l="1"/>
  <c r="I9" s="1"/>
  <c r="U9" s="1"/>
  <c r="H9" i="3"/>
  <c r="I9" s="1"/>
  <c r="U9" s="1"/>
  <c r="H8" i="6"/>
  <c r="I8" s="1"/>
  <c r="U8" s="1"/>
  <c r="T8" s="1"/>
  <c r="H9" i="1"/>
  <c r="I9" s="1"/>
  <c r="U9" s="1"/>
  <c r="H9" i="7"/>
  <c r="I9" s="1"/>
  <c r="U9" s="1"/>
  <c r="V9" i="1"/>
  <c r="W9" s="1"/>
  <c r="T9"/>
  <c r="V9" i="3"/>
  <c r="W9" s="1"/>
  <c r="Z9" s="1"/>
  <c r="AA9" s="1"/>
  <c r="X9"/>
  <c r="Y9" s="1"/>
  <c r="T9"/>
  <c r="F10" i="7"/>
  <c r="G10" s="1"/>
  <c r="P8" i="6"/>
  <c r="Q8" s="1"/>
  <c r="J8"/>
  <c r="K8" s="1"/>
  <c r="R8" s="1"/>
  <c r="S8" s="1"/>
  <c r="F9"/>
  <c r="G9" s="1"/>
  <c r="L10" i="8"/>
  <c r="O10"/>
  <c r="D10"/>
  <c r="B11"/>
  <c r="C10"/>
  <c r="E10"/>
  <c r="L10" i="2"/>
  <c r="B11"/>
  <c r="D10"/>
  <c r="C10"/>
  <c r="E10"/>
  <c r="F10" i="4"/>
  <c r="G10" s="1"/>
  <c r="J10" s="1"/>
  <c r="K10" s="1"/>
  <c r="B12"/>
  <c r="C11"/>
  <c r="E11"/>
  <c r="L11"/>
  <c r="D11"/>
  <c r="M10" i="1"/>
  <c r="F10"/>
  <c r="G10" s="1"/>
  <c r="J10" s="1"/>
  <c r="K10" s="1"/>
  <c r="AD8"/>
  <c r="AC8"/>
  <c r="AC6" i="2"/>
  <c r="AD6"/>
  <c r="T9" i="5"/>
  <c r="X9"/>
  <c r="Y9" s="1"/>
  <c r="V9"/>
  <c r="W9" s="1"/>
  <c r="Z9" s="1"/>
  <c r="AA9" s="1"/>
  <c r="J9" i="7"/>
  <c r="K9" s="1"/>
  <c r="R9" s="1"/>
  <c r="S9" s="1"/>
  <c r="P9"/>
  <c r="Q9" s="1"/>
  <c r="J8" i="8"/>
  <c r="K8" s="1"/>
  <c r="R8" s="1"/>
  <c r="S8" s="1"/>
  <c r="P8"/>
  <c r="Q8" s="1"/>
  <c r="N8" i="2"/>
  <c r="P8"/>
  <c r="Q8" s="1"/>
  <c r="O8"/>
  <c r="AC8" i="4"/>
  <c r="AD8"/>
  <c r="AD8" i="5"/>
  <c r="AC8"/>
  <c r="AC8" i="3"/>
  <c r="AD8"/>
  <c r="V8" i="7"/>
  <c r="W8" s="1"/>
  <c r="Z8" s="1"/>
  <c r="AA8" s="1"/>
  <c r="X8"/>
  <c r="Y8" s="1"/>
  <c r="T8"/>
  <c r="V7" i="2"/>
  <c r="W7" s="1"/>
  <c r="T7"/>
  <c r="T7" i="6"/>
  <c r="X7"/>
  <c r="Y7" s="1"/>
  <c r="V7"/>
  <c r="W7" s="1"/>
  <c r="Z7" s="1"/>
  <c r="AA7" s="1"/>
  <c r="R7" i="2"/>
  <c r="S7" s="1"/>
  <c r="Z7"/>
  <c r="AA7" s="1"/>
  <c r="AF10" i="7"/>
  <c r="L11"/>
  <c r="D11"/>
  <c r="O11"/>
  <c r="C11"/>
  <c r="B12"/>
  <c r="E11"/>
  <c r="T9"/>
  <c r="AG9" s="1"/>
  <c r="V9"/>
  <c r="W9" s="1"/>
  <c r="Z9" s="1"/>
  <c r="AA9" s="1"/>
  <c r="X9"/>
  <c r="Y9" s="1"/>
  <c r="B11" i="6"/>
  <c r="E10"/>
  <c r="O10"/>
  <c r="C10"/>
  <c r="L10"/>
  <c r="D10"/>
  <c r="AF9"/>
  <c r="AF9" i="8"/>
  <c r="F9"/>
  <c r="G9" s="1"/>
  <c r="F10" i="5"/>
  <c r="G10" s="1"/>
  <c r="C11"/>
  <c r="L11"/>
  <c r="D11"/>
  <c r="B12"/>
  <c r="E11"/>
  <c r="O11"/>
  <c r="F9" i="2"/>
  <c r="G9" s="1"/>
  <c r="J9" s="1"/>
  <c r="K9" s="1"/>
  <c r="M9"/>
  <c r="M10" i="4"/>
  <c r="R8"/>
  <c r="S8" s="1"/>
  <c r="Z8"/>
  <c r="AA8" s="1"/>
  <c r="B12" i="1"/>
  <c r="D11"/>
  <c r="C11"/>
  <c r="L11"/>
  <c r="E11"/>
  <c r="AD6" i="6"/>
  <c r="AC6"/>
  <c r="AG6"/>
  <c r="AH6"/>
  <c r="T7" i="8"/>
  <c r="X7"/>
  <c r="Y7" s="1"/>
  <c r="V7"/>
  <c r="W7" s="1"/>
  <c r="Z7" s="1"/>
  <c r="AA7" s="1"/>
  <c r="P9" i="5"/>
  <c r="Q9" s="1"/>
  <c r="J9"/>
  <c r="K9" s="1"/>
  <c r="R9" s="1"/>
  <c r="S9" s="1"/>
  <c r="AC7"/>
  <c r="AD7"/>
  <c r="N9" i="4"/>
  <c r="P9"/>
  <c r="Q9" s="1"/>
  <c r="O9"/>
  <c r="J9" i="3"/>
  <c r="K9" s="1"/>
  <c r="R9" s="1"/>
  <c r="S9" s="1"/>
  <c r="P9"/>
  <c r="Q9" s="1"/>
  <c r="F10"/>
  <c r="G10" s="1"/>
  <c r="B12"/>
  <c r="C11"/>
  <c r="D11"/>
  <c r="L11"/>
  <c r="E11"/>
  <c r="O11"/>
  <c r="O9" i="1"/>
  <c r="P9"/>
  <c r="Q9" s="1"/>
  <c r="X9"/>
  <c r="Y9" s="1"/>
  <c r="N9"/>
  <c r="Z8"/>
  <c r="AA8" s="1"/>
  <c r="R8"/>
  <c r="S8" s="1"/>
  <c r="AC6" i="8"/>
  <c r="AD6"/>
  <c r="AH6"/>
  <c r="AG6"/>
  <c r="H9" i="4"/>
  <c r="I9" s="1"/>
  <c r="U9" s="1"/>
  <c r="H8" i="8"/>
  <c r="I8" s="1"/>
  <c r="U8" s="1"/>
  <c r="H8" i="2"/>
  <c r="I8" s="1"/>
  <c r="U8" s="1"/>
  <c r="X8" i="6" l="1"/>
  <c r="Y8" s="1"/>
  <c r="AH8"/>
  <c r="AG8"/>
  <c r="V8"/>
  <c r="W8" s="1"/>
  <c r="Z8" s="1"/>
  <c r="AA8" s="1"/>
  <c r="H9" i="2"/>
  <c r="I9" s="1"/>
  <c r="U9" s="1"/>
  <c r="H10" i="3"/>
  <c r="I10" s="1"/>
  <c r="U10" s="1"/>
  <c r="H9" i="6"/>
  <c r="I9" s="1"/>
  <c r="U9" s="1"/>
  <c r="T10" i="3"/>
  <c r="V10"/>
  <c r="W10" s="1"/>
  <c r="Z10" s="1"/>
  <c r="AA10" s="1"/>
  <c r="X10"/>
  <c r="Y10" s="1"/>
  <c r="T8" i="2"/>
  <c r="V8"/>
  <c r="W8" s="1"/>
  <c r="V9" i="4"/>
  <c r="W9" s="1"/>
  <c r="T9"/>
  <c r="R9" i="1"/>
  <c r="S9" s="1"/>
  <c r="Z9"/>
  <c r="AA9" s="1"/>
  <c r="F11" i="3"/>
  <c r="G11" s="1"/>
  <c r="L12"/>
  <c r="E12"/>
  <c r="O12"/>
  <c r="B13"/>
  <c r="C12"/>
  <c r="D12"/>
  <c r="P10"/>
  <c r="Q10" s="1"/>
  <c r="J10"/>
  <c r="K10" s="1"/>
  <c r="R10" s="1"/>
  <c r="S10" s="1"/>
  <c r="R9" i="4"/>
  <c r="S9" s="1"/>
  <c r="Z9"/>
  <c r="AA9" s="1"/>
  <c r="F11" i="1"/>
  <c r="G11" s="1"/>
  <c r="J11" s="1"/>
  <c r="K11" s="1"/>
  <c r="B13"/>
  <c r="E12"/>
  <c r="C12"/>
  <c r="L12"/>
  <c r="D12"/>
  <c r="T9" i="2"/>
  <c r="V9"/>
  <c r="W9" s="1"/>
  <c r="F11" i="5"/>
  <c r="G11" s="1"/>
  <c r="P10"/>
  <c r="Q10" s="1"/>
  <c r="J10"/>
  <c r="K10" s="1"/>
  <c r="R10" s="1"/>
  <c r="S10" s="1"/>
  <c r="J9" i="8"/>
  <c r="K9" s="1"/>
  <c r="R9" s="1"/>
  <c r="S9" s="1"/>
  <c r="P9"/>
  <c r="Q9" s="1"/>
  <c r="AF10" i="6"/>
  <c r="L11"/>
  <c r="B12"/>
  <c r="D11"/>
  <c r="C11"/>
  <c r="E11"/>
  <c r="O11"/>
  <c r="F11" i="7"/>
  <c r="G11" s="1"/>
  <c r="AD7" i="6"/>
  <c r="AC7"/>
  <c r="AH7"/>
  <c r="AG7"/>
  <c r="Z8" i="2"/>
  <c r="AA8" s="1"/>
  <c r="R8"/>
  <c r="S8" s="1"/>
  <c r="AD9" i="5"/>
  <c r="AC9"/>
  <c r="O10" i="1"/>
  <c r="P10"/>
  <c r="Q10" s="1"/>
  <c r="N10"/>
  <c r="M11" i="4"/>
  <c r="F10" i="2"/>
  <c r="G10" s="1"/>
  <c r="J10" s="1"/>
  <c r="K10" s="1"/>
  <c r="M10"/>
  <c r="AF10" i="8"/>
  <c r="J9" i="6"/>
  <c r="K9" s="1"/>
  <c r="R9" s="1"/>
  <c r="S9" s="1"/>
  <c r="P9"/>
  <c r="Q9" s="1"/>
  <c r="J10" i="7"/>
  <c r="K10" s="1"/>
  <c r="R10" s="1"/>
  <c r="S10" s="1"/>
  <c r="P10"/>
  <c r="Q10" s="1"/>
  <c r="AD9" i="1"/>
  <c r="AC9"/>
  <c r="AC8" i="6"/>
  <c r="AD8"/>
  <c r="H10" i="1"/>
  <c r="I10" s="1"/>
  <c r="U10" s="1"/>
  <c r="X8" i="8"/>
  <c r="Y8" s="1"/>
  <c r="V8"/>
  <c r="W8" s="1"/>
  <c r="Z8" s="1"/>
  <c r="AA8" s="1"/>
  <c r="T8"/>
  <c r="AD7"/>
  <c r="AC7"/>
  <c r="AH7"/>
  <c r="AG7"/>
  <c r="M11" i="1"/>
  <c r="P10" i="4"/>
  <c r="Q10" s="1"/>
  <c r="O10"/>
  <c r="N10"/>
  <c r="N9" i="2"/>
  <c r="P9"/>
  <c r="Q9" s="1"/>
  <c r="X9"/>
  <c r="Y9" s="1"/>
  <c r="O9"/>
  <c r="L12" i="5"/>
  <c r="B13"/>
  <c r="D12"/>
  <c r="C12"/>
  <c r="E12"/>
  <c r="O12"/>
  <c r="T9" i="6"/>
  <c r="X9"/>
  <c r="Y9" s="1"/>
  <c r="V9"/>
  <c r="W9" s="1"/>
  <c r="Z9" s="1"/>
  <c r="AA9" s="1"/>
  <c r="F10"/>
  <c r="G10" s="1"/>
  <c r="AC9" i="7"/>
  <c r="AD9"/>
  <c r="C12"/>
  <c r="D12"/>
  <c r="O12"/>
  <c r="L12"/>
  <c r="B13"/>
  <c r="E12"/>
  <c r="AF11"/>
  <c r="AD7" i="2"/>
  <c r="AC7"/>
  <c r="AD8" i="7"/>
  <c r="AC8"/>
  <c r="AG8"/>
  <c r="AH8"/>
  <c r="F11" i="4"/>
  <c r="G11" s="1"/>
  <c r="J11" s="1"/>
  <c r="K11" s="1"/>
  <c r="L12"/>
  <c r="D12"/>
  <c r="B13"/>
  <c r="C12"/>
  <c r="E12"/>
  <c r="C11" i="2"/>
  <c r="E11"/>
  <c r="L11"/>
  <c r="B12"/>
  <c r="D11"/>
  <c r="F10" i="8"/>
  <c r="G10" s="1"/>
  <c r="L11"/>
  <c r="D11"/>
  <c r="O11"/>
  <c r="B12"/>
  <c r="C11"/>
  <c r="E11"/>
  <c r="AD9" i="3"/>
  <c r="AC9"/>
  <c r="X9" i="4"/>
  <c r="Y9" s="1"/>
  <c r="H10" i="5"/>
  <c r="I10" s="1"/>
  <c r="U10" s="1"/>
  <c r="H9" i="8"/>
  <c r="I9" s="1"/>
  <c r="U9" s="1"/>
  <c r="X8" i="2"/>
  <c r="Y8" s="1"/>
  <c r="H10" i="4"/>
  <c r="I10" s="1"/>
  <c r="U10" s="1"/>
  <c r="AH9" i="7"/>
  <c r="H10"/>
  <c r="I10" s="1"/>
  <c r="U10" s="1"/>
  <c r="H11" i="4" l="1"/>
  <c r="I11" s="1"/>
  <c r="U11" s="1"/>
  <c r="T11" s="1"/>
  <c r="H11" i="7"/>
  <c r="I11" s="1"/>
  <c r="U11" s="1"/>
  <c r="V11" i="4"/>
  <c r="W11" s="1"/>
  <c r="T10" i="5"/>
  <c r="X10"/>
  <c r="Y10" s="1"/>
  <c r="V10"/>
  <c r="W10" s="1"/>
  <c r="Z10" s="1"/>
  <c r="AA10" s="1"/>
  <c r="F11" i="8"/>
  <c r="G11" s="1"/>
  <c r="B13"/>
  <c r="E12"/>
  <c r="D12"/>
  <c r="C12"/>
  <c r="L12"/>
  <c r="O12"/>
  <c r="J10"/>
  <c r="K10" s="1"/>
  <c r="R10" s="1"/>
  <c r="S10" s="1"/>
  <c r="P10"/>
  <c r="Q10" s="1"/>
  <c r="M11" i="2"/>
  <c r="T11" i="7"/>
  <c r="V11"/>
  <c r="W11" s="1"/>
  <c r="Z11" s="1"/>
  <c r="AA11" s="1"/>
  <c r="X11"/>
  <c r="Y11" s="1"/>
  <c r="F12"/>
  <c r="G12" s="1"/>
  <c r="AF12"/>
  <c r="P10" i="6"/>
  <c r="Q10" s="1"/>
  <c r="J10"/>
  <c r="K10" s="1"/>
  <c r="R10" s="1"/>
  <c r="S10" s="1"/>
  <c r="AD9"/>
  <c r="AC9"/>
  <c r="F12" i="5"/>
  <c r="G12" s="1"/>
  <c r="R10" i="4"/>
  <c r="S10" s="1"/>
  <c r="N11" i="1"/>
  <c r="O11"/>
  <c r="P11"/>
  <c r="Q11" s="1"/>
  <c r="V10"/>
  <c r="W10" s="1"/>
  <c r="T10"/>
  <c r="N10" i="2"/>
  <c r="P10"/>
  <c r="Q10" s="1"/>
  <c r="O10"/>
  <c r="N11" i="4"/>
  <c r="X11"/>
  <c r="Y11" s="1"/>
  <c r="P11"/>
  <c r="Q11" s="1"/>
  <c r="O11"/>
  <c r="R10" i="1"/>
  <c r="S10" s="1"/>
  <c r="Z10"/>
  <c r="AA10" s="1"/>
  <c r="F11" i="6"/>
  <c r="G11" s="1"/>
  <c r="AF11"/>
  <c r="P11" i="5"/>
  <c r="Q11" s="1"/>
  <c r="J11"/>
  <c r="K11" s="1"/>
  <c r="R11" s="1"/>
  <c r="S11" s="1"/>
  <c r="AD9" i="2"/>
  <c r="AC9"/>
  <c r="M12" i="1"/>
  <c r="F12"/>
  <c r="G12" s="1"/>
  <c r="J12" s="1"/>
  <c r="K12" s="1"/>
  <c r="B14" i="3"/>
  <c r="D13"/>
  <c r="E13"/>
  <c r="L13"/>
  <c r="C13"/>
  <c r="O13"/>
  <c r="F12"/>
  <c r="G12" s="1"/>
  <c r="AD9" i="4"/>
  <c r="AC9"/>
  <c r="AC10" i="3"/>
  <c r="AD10"/>
  <c r="X10" i="1"/>
  <c r="Y10" s="1"/>
  <c r="AH9" i="6"/>
  <c r="T10" i="7"/>
  <c r="V10"/>
  <c r="W10" s="1"/>
  <c r="Z10" s="1"/>
  <c r="AA10" s="1"/>
  <c r="X10"/>
  <c r="Y10" s="1"/>
  <c r="V10" i="4"/>
  <c r="W10" s="1"/>
  <c r="Z10" s="1"/>
  <c r="AA10" s="1"/>
  <c r="T10"/>
  <c r="X9" i="8"/>
  <c r="Y9" s="1"/>
  <c r="T9"/>
  <c r="V9"/>
  <c r="W9" s="1"/>
  <c r="Z9" s="1"/>
  <c r="AA9" s="1"/>
  <c r="AF11"/>
  <c r="L12" i="2"/>
  <c r="B13"/>
  <c r="E12"/>
  <c r="C12"/>
  <c r="D12"/>
  <c r="F11"/>
  <c r="G11" s="1"/>
  <c r="J11" s="1"/>
  <c r="K11" s="1"/>
  <c r="F12" i="4"/>
  <c r="G12" s="1"/>
  <c r="J12" s="1"/>
  <c r="K12" s="1"/>
  <c r="L13"/>
  <c r="E13"/>
  <c r="B14"/>
  <c r="C13"/>
  <c r="D13"/>
  <c r="M12"/>
  <c r="AG11" i="7"/>
  <c r="AH11"/>
  <c r="C13"/>
  <c r="E13"/>
  <c r="O13"/>
  <c r="B14"/>
  <c r="L13"/>
  <c r="D13"/>
  <c r="B14" i="5"/>
  <c r="E13"/>
  <c r="O13"/>
  <c r="C13"/>
  <c r="L13"/>
  <c r="D13"/>
  <c r="Z9" i="2"/>
  <c r="AA9" s="1"/>
  <c r="R9"/>
  <c r="S9" s="1"/>
  <c r="AD8" i="8"/>
  <c r="AC8"/>
  <c r="AH8"/>
  <c r="AG8"/>
  <c r="J11" i="7"/>
  <c r="K11" s="1"/>
  <c r="R11" s="1"/>
  <c r="S11" s="1"/>
  <c r="P11"/>
  <c r="Q11" s="1"/>
  <c r="L12" i="6"/>
  <c r="E12"/>
  <c r="O12"/>
  <c r="B13"/>
  <c r="C12"/>
  <c r="D12"/>
  <c r="B14" i="1"/>
  <c r="D13"/>
  <c r="C13"/>
  <c r="L13"/>
  <c r="E13"/>
  <c r="P11" i="3"/>
  <c r="Q11" s="1"/>
  <c r="J11"/>
  <c r="K11" s="1"/>
  <c r="R11" s="1"/>
  <c r="S11" s="1"/>
  <c r="AD8" i="2"/>
  <c r="AC8"/>
  <c r="H10" i="8"/>
  <c r="I10" s="1"/>
  <c r="U10" s="1"/>
  <c r="H10" i="6"/>
  <c r="I10" s="1"/>
  <c r="U10" s="1"/>
  <c r="X10" i="4"/>
  <c r="Y10" s="1"/>
  <c r="H10" i="2"/>
  <c r="I10" s="1"/>
  <c r="U10" s="1"/>
  <c r="AG9" i="6"/>
  <c r="H11" i="5"/>
  <c r="I11" s="1"/>
  <c r="U11" s="1"/>
  <c r="H11" i="1"/>
  <c r="I11" s="1"/>
  <c r="U11" s="1"/>
  <c r="X11" s="1"/>
  <c r="Y11" s="1"/>
  <c r="H11" i="3"/>
  <c r="I11" s="1"/>
  <c r="U11" s="1"/>
  <c r="H12" l="1"/>
  <c r="I12" s="1"/>
  <c r="U12" s="1"/>
  <c r="H12" i="4"/>
  <c r="I12" s="1"/>
  <c r="U12" s="1"/>
  <c r="H11" i="2"/>
  <c r="I11" s="1"/>
  <c r="U11" s="1"/>
  <c r="H12" i="7"/>
  <c r="I12" s="1"/>
  <c r="U12" s="1"/>
  <c r="H11" i="8"/>
  <c r="I11" s="1"/>
  <c r="U11" s="1"/>
  <c r="H11" i="6"/>
  <c r="I11" s="1"/>
  <c r="U11" s="1"/>
  <c r="V11" i="2"/>
  <c r="W11" s="1"/>
  <c r="T11"/>
  <c r="T12" i="7"/>
  <c r="X12"/>
  <c r="Y12" s="1"/>
  <c r="V12"/>
  <c r="W12" s="1"/>
  <c r="Z12" s="1"/>
  <c r="AA12" s="1"/>
  <c r="V11" i="3"/>
  <c r="W11" s="1"/>
  <c r="Z11" s="1"/>
  <c r="AA11" s="1"/>
  <c r="X11"/>
  <c r="Y11" s="1"/>
  <c r="T11"/>
  <c r="M13" i="1"/>
  <c r="B14" i="6"/>
  <c r="C13"/>
  <c r="E13"/>
  <c r="L13"/>
  <c r="D13"/>
  <c r="O13"/>
  <c r="F12"/>
  <c r="G12" s="1"/>
  <c r="F13" i="5"/>
  <c r="G13" s="1"/>
  <c r="B15" i="7"/>
  <c r="E14"/>
  <c r="O14"/>
  <c r="L14"/>
  <c r="C14"/>
  <c r="D14"/>
  <c r="F13"/>
  <c r="G13" s="1"/>
  <c r="T12" i="4"/>
  <c r="V12"/>
  <c r="W12" s="1"/>
  <c r="L14"/>
  <c r="D14"/>
  <c r="B15"/>
  <c r="C14"/>
  <c r="E14"/>
  <c r="M13"/>
  <c r="L13" i="2"/>
  <c r="B14"/>
  <c r="E13"/>
  <c r="C13"/>
  <c r="D13"/>
  <c r="T11" i="8"/>
  <c r="V11"/>
  <c r="W11" s="1"/>
  <c r="Z11" s="1"/>
  <c r="AA11" s="1"/>
  <c r="X11"/>
  <c r="Y11" s="1"/>
  <c r="J12" i="3"/>
  <c r="K12" s="1"/>
  <c r="R12" s="1"/>
  <c r="S12" s="1"/>
  <c r="P12"/>
  <c r="Q12" s="1"/>
  <c r="F13"/>
  <c r="G13" s="1"/>
  <c r="B15"/>
  <c r="O14"/>
  <c r="D14"/>
  <c r="L14"/>
  <c r="U14" s="1"/>
  <c r="C14"/>
  <c r="E14"/>
  <c r="P11" i="6"/>
  <c r="Q11" s="1"/>
  <c r="J11"/>
  <c r="K11" s="1"/>
  <c r="R11" s="1"/>
  <c r="S11" s="1"/>
  <c r="AH12" i="7"/>
  <c r="AG12"/>
  <c r="J12"/>
  <c r="K12" s="1"/>
  <c r="R12" s="1"/>
  <c r="S12" s="1"/>
  <c r="P12"/>
  <c r="Q12" s="1"/>
  <c r="F12" i="8"/>
  <c r="G12" s="1"/>
  <c r="H12"/>
  <c r="I12" s="1"/>
  <c r="AD10" i="5"/>
  <c r="AC10"/>
  <c r="H12" i="1"/>
  <c r="I12" s="1"/>
  <c r="U12" s="1"/>
  <c r="H12" i="5"/>
  <c r="I12" s="1"/>
  <c r="U12" s="1"/>
  <c r="V11" i="1"/>
  <c r="W11" s="1"/>
  <c r="T11"/>
  <c r="V10" i="8"/>
  <c r="W10" s="1"/>
  <c r="Z10" s="1"/>
  <c r="AA10" s="1"/>
  <c r="T10"/>
  <c r="X10"/>
  <c r="Y10" s="1"/>
  <c r="T12" i="3"/>
  <c r="V12"/>
  <c r="W12" s="1"/>
  <c r="Z12" s="1"/>
  <c r="AA12" s="1"/>
  <c r="X12"/>
  <c r="Y12" s="1"/>
  <c r="X11" i="5"/>
  <c r="Y11" s="1"/>
  <c r="V11"/>
  <c r="W11" s="1"/>
  <c r="Z11" s="1"/>
  <c r="AA11" s="1"/>
  <c r="T11"/>
  <c r="V10" i="2"/>
  <c r="W10" s="1"/>
  <c r="T10"/>
  <c r="V10" i="6"/>
  <c r="W10" s="1"/>
  <c r="Z10" s="1"/>
  <c r="AA10" s="1"/>
  <c r="T10"/>
  <c r="X10"/>
  <c r="Y10" s="1"/>
  <c r="F13" i="1"/>
  <c r="G13" s="1"/>
  <c r="J13" s="1"/>
  <c r="K13" s="1"/>
  <c r="B15"/>
  <c r="D14"/>
  <c r="C14"/>
  <c r="L14"/>
  <c r="E14"/>
  <c r="AF12" i="6"/>
  <c r="B15" i="5"/>
  <c r="D14"/>
  <c r="O14"/>
  <c r="C14"/>
  <c r="L14"/>
  <c r="E14"/>
  <c r="AF13" i="7"/>
  <c r="N12" i="4"/>
  <c r="X12"/>
  <c r="Y12" s="1"/>
  <c r="P12"/>
  <c r="Q12" s="1"/>
  <c r="O12"/>
  <c r="F13"/>
  <c r="G13" s="1"/>
  <c r="J13" s="1"/>
  <c r="K13" s="1"/>
  <c r="F12" i="2"/>
  <c r="G12" s="1"/>
  <c r="J12" s="1"/>
  <c r="K12" s="1"/>
  <c r="M12"/>
  <c r="AH11" i="8"/>
  <c r="AG11"/>
  <c r="AC9"/>
  <c r="AD9"/>
  <c r="AH9"/>
  <c r="AG9"/>
  <c r="AD10" i="4"/>
  <c r="AC10"/>
  <c r="AC10" i="7"/>
  <c r="AD10"/>
  <c r="AG10"/>
  <c r="AH10"/>
  <c r="N12" i="1"/>
  <c r="O12"/>
  <c r="P12"/>
  <c r="Q12" s="1"/>
  <c r="X12"/>
  <c r="Y12" s="1"/>
  <c r="T11" i="6"/>
  <c r="AH11" s="1"/>
  <c r="X11"/>
  <c r="Y11" s="1"/>
  <c r="V11"/>
  <c r="W11" s="1"/>
  <c r="Z11" s="1"/>
  <c r="AA11" s="1"/>
  <c r="R11" i="4"/>
  <c r="S11" s="1"/>
  <c r="Z11"/>
  <c r="AA11" s="1"/>
  <c r="Z10" i="2"/>
  <c r="AA10" s="1"/>
  <c r="R10"/>
  <c r="S10" s="1"/>
  <c r="AC10" i="1"/>
  <c r="AD10"/>
  <c r="R11"/>
  <c r="S11" s="1"/>
  <c r="Z11"/>
  <c r="AA11" s="1"/>
  <c r="P12" i="5"/>
  <c r="Q12" s="1"/>
  <c r="J12"/>
  <c r="K12" s="1"/>
  <c r="R12" s="1"/>
  <c r="S12" s="1"/>
  <c r="AD11" i="7"/>
  <c r="AC11"/>
  <c r="N11" i="2"/>
  <c r="P11"/>
  <c r="Q11" s="1"/>
  <c r="X11"/>
  <c r="Y11" s="1"/>
  <c r="O11"/>
  <c r="AF12" i="8"/>
  <c r="U12"/>
  <c r="C13"/>
  <c r="D13"/>
  <c r="O13"/>
  <c r="L13"/>
  <c r="B14"/>
  <c r="E13"/>
  <c r="P11"/>
  <c r="Q11" s="1"/>
  <c r="J11"/>
  <c r="K11" s="1"/>
  <c r="R11" s="1"/>
  <c r="S11" s="1"/>
  <c r="AC11" i="4"/>
  <c r="AD11"/>
  <c r="X10" i="2"/>
  <c r="Y10" s="1"/>
  <c r="H13" i="1" l="1"/>
  <c r="I13" s="1"/>
  <c r="U13" s="1"/>
  <c r="H13" i="3"/>
  <c r="I13" s="1"/>
  <c r="U13" s="1"/>
  <c r="H13" i="7"/>
  <c r="I13" s="1"/>
  <c r="U13" s="1"/>
  <c r="H12" i="2"/>
  <c r="I12" s="1"/>
  <c r="U12" s="1"/>
  <c r="H12" i="6"/>
  <c r="I12" s="1"/>
  <c r="U12" s="1"/>
  <c r="V13" i="1"/>
  <c r="W13" s="1"/>
  <c r="T13"/>
  <c r="B15" i="8"/>
  <c r="C14"/>
  <c r="O14"/>
  <c r="L14"/>
  <c r="E14"/>
  <c r="D14"/>
  <c r="R12" i="1"/>
  <c r="S12" s="1"/>
  <c r="N12" i="2"/>
  <c r="P12"/>
  <c r="Q12" s="1"/>
  <c r="O12"/>
  <c r="X12"/>
  <c r="Y12" s="1"/>
  <c r="C15" i="5"/>
  <c r="L15"/>
  <c r="E15"/>
  <c r="B16"/>
  <c r="D15"/>
  <c r="O15"/>
  <c r="M14" i="1"/>
  <c r="AD12" i="3"/>
  <c r="AC12"/>
  <c r="AC10" i="8"/>
  <c r="AD10"/>
  <c r="AH10"/>
  <c r="AG10"/>
  <c r="AC11" i="1"/>
  <c r="AD11"/>
  <c r="T12" i="5"/>
  <c r="V12"/>
  <c r="W12" s="1"/>
  <c r="Z12" s="1"/>
  <c r="AA12" s="1"/>
  <c r="X12"/>
  <c r="Y12" s="1"/>
  <c r="P12" i="8"/>
  <c r="Q12" s="1"/>
  <c r="J12"/>
  <c r="K12" s="1"/>
  <c r="R12" s="1"/>
  <c r="S12" s="1"/>
  <c r="F14" i="3"/>
  <c r="G14" s="1"/>
  <c r="T14"/>
  <c r="AD14" s="1"/>
  <c r="X14"/>
  <c r="Y14" s="1"/>
  <c r="V14"/>
  <c r="W14" s="1"/>
  <c r="Z14" s="1"/>
  <c r="AA14" s="1"/>
  <c r="AD11" i="8"/>
  <c r="AC11"/>
  <c r="L14" i="2"/>
  <c r="B15"/>
  <c r="D14"/>
  <c r="C14"/>
  <c r="E14"/>
  <c r="P13" i="4"/>
  <c r="Q13" s="1"/>
  <c r="O13"/>
  <c r="N13"/>
  <c r="F14"/>
  <c r="G14" s="1"/>
  <c r="J14" s="1"/>
  <c r="K14" s="1"/>
  <c r="B16"/>
  <c r="C15"/>
  <c r="E15"/>
  <c r="L15"/>
  <c r="D15"/>
  <c r="M14"/>
  <c r="AC12"/>
  <c r="AD12"/>
  <c r="J13" i="7"/>
  <c r="K13" s="1"/>
  <c r="R13" s="1"/>
  <c r="S13" s="1"/>
  <c r="P13"/>
  <c r="Q13" s="1"/>
  <c r="L15"/>
  <c r="D15"/>
  <c r="O15"/>
  <c r="C15"/>
  <c r="B16"/>
  <c r="E15"/>
  <c r="P13" i="5"/>
  <c r="Q13" s="1"/>
  <c r="J13"/>
  <c r="K13" s="1"/>
  <c r="R13" s="1"/>
  <c r="S13" s="1"/>
  <c r="J12" i="6"/>
  <c r="K12" s="1"/>
  <c r="R12" s="1"/>
  <c r="S12" s="1"/>
  <c r="P12"/>
  <c r="Q12" s="1"/>
  <c r="F13"/>
  <c r="G13" s="1"/>
  <c r="B15"/>
  <c r="E14"/>
  <c r="O14"/>
  <c r="C14"/>
  <c r="L14"/>
  <c r="D14"/>
  <c r="O13" i="1"/>
  <c r="P13"/>
  <c r="Q13" s="1"/>
  <c r="X13"/>
  <c r="Y13" s="1"/>
  <c r="N13"/>
  <c r="AD12" i="7"/>
  <c r="AC12"/>
  <c r="H13" i="4"/>
  <c r="I13" s="1"/>
  <c r="U13" s="1"/>
  <c r="F13" i="8"/>
  <c r="G13" s="1"/>
  <c r="AF13"/>
  <c r="T12"/>
  <c r="AG12" s="1"/>
  <c r="V12"/>
  <c r="W12" s="1"/>
  <c r="Z12" s="1"/>
  <c r="AA12" s="1"/>
  <c r="X12"/>
  <c r="Y12" s="1"/>
  <c r="R11" i="2"/>
  <c r="S11" s="1"/>
  <c r="Z11"/>
  <c r="AA11" s="1"/>
  <c r="AD11" i="6"/>
  <c r="AC11"/>
  <c r="V12" i="2"/>
  <c r="W12" s="1"/>
  <c r="T12"/>
  <c r="R12" i="4"/>
  <c r="S12" s="1"/>
  <c r="Z12"/>
  <c r="AA12" s="1"/>
  <c r="T13" i="7"/>
  <c r="V13"/>
  <c r="W13" s="1"/>
  <c r="Z13" s="1"/>
  <c r="AA13" s="1"/>
  <c r="X13"/>
  <c r="Y13" s="1"/>
  <c r="F14" i="5"/>
  <c r="G14" s="1"/>
  <c r="T12" i="6"/>
  <c r="AH12" s="1"/>
  <c r="X12"/>
  <c r="Y12" s="1"/>
  <c r="V12"/>
  <c r="W12" s="1"/>
  <c r="Z12" s="1"/>
  <c r="AA12" s="1"/>
  <c r="F14" i="1"/>
  <c r="G14" s="1"/>
  <c r="J14" s="1"/>
  <c r="K14" s="1"/>
  <c r="C15"/>
  <c r="L15"/>
  <c r="D15"/>
  <c r="B16"/>
  <c r="E15"/>
  <c r="AC10" i="6"/>
  <c r="AD10"/>
  <c r="AH10"/>
  <c r="AG10"/>
  <c r="AC10" i="2"/>
  <c r="AD10"/>
  <c r="AD11" i="5"/>
  <c r="AC11"/>
  <c r="V12" i="1"/>
  <c r="W12" s="1"/>
  <c r="Z12" s="1"/>
  <c r="AA12" s="1"/>
  <c r="T12"/>
  <c r="B16" i="3"/>
  <c r="E15"/>
  <c r="O15"/>
  <c r="L15"/>
  <c r="U15" s="1"/>
  <c r="C15"/>
  <c r="D15"/>
  <c r="P13"/>
  <c r="Q13" s="1"/>
  <c r="J13"/>
  <c r="K13" s="1"/>
  <c r="R13" s="1"/>
  <c r="S13" s="1"/>
  <c r="F13" i="2"/>
  <c r="G13" s="1"/>
  <c r="J13" s="1"/>
  <c r="K13" s="1"/>
  <c r="M13"/>
  <c r="AF14" i="7"/>
  <c r="F14"/>
  <c r="G14" s="1"/>
  <c r="AF13" i="6"/>
  <c r="AD11" i="3"/>
  <c r="AC11"/>
  <c r="AD11" i="2"/>
  <c r="AC11"/>
  <c r="AG11" i="6"/>
  <c r="H13" i="5"/>
  <c r="I13" s="1"/>
  <c r="U13" s="1"/>
  <c r="T13" i="3" l="1"/>
  <c r="V13"/>
  <c r="W13" s="1"/>
  <c r="Z13" s="1"/>
  <c r="AA13" s="1"/>
  <c r="X13"/>
  <c r="Y13" s="1"/>
  <c r="H14" i="7"/>
  <c r="I14" s="1"/>
  <c r="U14" s="1"/>
  <c r="H13" i="8"/>
  <c r="I13" s="1"/>
  <c r="U13" s="1"/>
  <c r="X13" s="1"/>
  <c r="Y13" s="1"/>
  <c r="H14" i="4"/>
  <c r="I14" s="1"/>
  <c r="U14" s="1"/>
  <c r="H14" i="1"/>
  <c r="I14" s="1"/>
  <c r="U14" s="1"/>
  <c r="T14" s="1"/>
  <c r="T13" i="8"/>
  <c r="V14" i="1"/>
  <c r="W14" s="1"/>
  <c r="V13" i="5"/>
  <c r="W13" s="1"/>
  <c r="Z13" s="1"/>
  <c r="AA13" s="1"/>
  <c r="X13"/>
  <c r="Y13" s="1"/>
  <c r="T13"/>
  <c r="V14" i="7"/>
  <c r="W14" s="1"/>
  <c r="Z14" s="1"/>
  <c r="AA14" s="1"/>
  <c r="T14"/>
  <c r="X14"/>
  <c r="Y14" s="1"/>
  <c r="N13" i="2"/>
  <c r="P13"/>
  <c r="Q13" s="1"/>
  <c r="O13"/>
  <c r="T15" i="3"/>
  <c r="AD15" s="1"/>
  <c r="X15"/>
  <c r="Y15" s="1"/>
  <c r="V15"/>
  <c r="W15" s="1"/>
  <c r="F15"/>
  <c r="G15" s="1"/>
  <c r="AC15"/>
  <c r="AC12" i="1"/>
  <c r="AD12"/>
  <c r="F15"/>
  <c r="G15" s="1"/>
  <c r="J15" s="1"/>
  <c r="K15" s="1"/>
  <c r="AD13" i="7"/>
  <c r="AC13"/>
  <c r="V13" i="4"/>
  <c r="W13" s="1"/>
  <c r="T13"/>
  <c r="R13" i="1"/>
  <c r="S13" s="1"/>
  <c r="Z13"/>
  <c r="AA13" s="1"/>
  <c r="AF14" i="6"/>
  <c r="L15"/>
  <c r="B16"/>
  <c r="E15"/>
  <c r="C15"/>
  <c r="D15"/>
  <c r="O15"/>
  <c r="C16" i="7"/>
  <c r="D16"/>
  <c r="O16"/>
  <c r="L16"/>
  <c r="B17"/>
  <c r="E16"/>
  <c r="AF15"/>
  <c r="P14" i="4"/>
  <c r="Q14" s="1"/>
  <c r="O14"/>
  <c r="X14"/>
  <c r="Y14" s="1"/>
  <c r="N14"/>
  <c r="M15"/>
  <c r="F14" i="2"/>
  <c r="G14" s="1"/>
  <c r="J14" s="1"/>
  <c r="K14" s="1"/>
  <c r="M14"/>
  <c r="AD12" i="5"/>
  <c r="AC12"/>
  <c r="N14" i="1"/>
  <c r="O14"/>
  <c r="P14"/>
  <c r="Q14" s="1"/>
  <c r="F15" i="5"/>
  <c r="G15" s="1"/>
  <c r="Z12" i="2"/>
  <c r="AA12" s="1"/>
  <c r="R12"/>
  <c r="S12" s="1"/>
  <c r="F14" i="8"/>
  <c r="G14" s="1"/>
  <c r="B16"/>
  <c r="C15"/>
  <c r="O15"/>
  <c r="L15"/>
  <c r="E15"/>
  <c r="D15"/>
  <c r="H13" i="6"/>
  <c r="I13" s="1"/>
  <c r="U13" s="1"/>
  <c r="X13" i="4"/>
  <c r="Y13" s="1"/>
  <c r="AC14" i="3"/>
  <c r="H14"/>
  <c r="I14" s="1"/>
  <c r="AG13" i="7"/>
  <c r="P14"/>
  <c r="Q14" s="1"/>
  <c r="J14"/>
  <c r="K14" s="1"/>
  <c r="R14" s="1"/>
  <c r="S14" s="1"/>
  <c r="AG14"/>
  <c r="AH14"/>
  <c r="Z15" i="3"/>
  <c r="AA15" s="1"/>
  <c r="B17"/>
  <c r="E16"/>
  <c r="O16"/>
  <c r="L16"/>
  <c r="U16" s="1"/>
  <c r="C16"/>
  <c r="D16"/>
  <c r="C16" i="1"/>
  <c r="L16"/>
  <c r="D16"/>
  <c r="B17"/>
  <c r="E16"/>
  <c r="M15"/>
  <c r="AD12" i="6"/>
  <c r="AC12"/>
  <c r="J14" i="5"/>
  <c r="K14" s="1"/>
  <c r="R14" s="1"/>
  <c r="S14" s="1"/>
  <c r="P14"/>
  <c r="Q14" s="1"/>
  <c r="AD12" i="2"/>
  <c r="AC12"/>
  <c r="AD12" i="8"/>
  <c r="AC12"/>
  <c r="AH13"/>
  <c r="AG13"/>
  <c r="J13"/>
  <c r="K13" s="1"/>
  <c r="R13" s="1"/>
  <c r="S13" s="1"/>
  <c r="P13"/>
  <c r="Q13" s="1"/>
  <c r="F14" i="6"/>
  <c r="G14" s="1"/>
  <c r="J13"/>
  <c r="K13" s="1"/>
  <c r="R13" s="1"/>
  <c r="S13" s="1"/>
  <c r="P13"/>
  <c r="Q13" s="1"/>
  <c r="F15" i="7"/>
  <c r="G15" s="1"/>
  <c r="V14" i="4"/>
  <c r="W14" s="1"/>
  <c r="T14"/>
  <c r="F15"/>
  <c r="G15" s="1"/>
  <c r="J15" s="1"/>
  <c r="K15" s="1"/>
  <c r="B17"/>
  <c r="C16"/>
  <c r="E16"/>
  <c r="L16"/>
  <c r="D16"/>
  <c r="R13"/>
  <c r="S13" s="1"/>
  <c r="Z13"/>
  <c r="AA13" s="1"/>
  <c r="C15" i="2"/>
  <c r="E15"/>
  <c r="L15"/>
  <c r="B16"/>
  <c r="D15"/>
  <c r="P14" i="3"/>
  <c r="Q14" s="1"/>
  <c r="J14"/>
  <c r="K14" s="1"/>
  <c r="R14" s="1"/>
  <c r="S14" s="1"/>
  <c r="C16" i="5"/>
  <c r="E16"/>
  <c r="O16"/>
  <c r="L16"/>
  <c r="B17"/>
  <c r="D16"/>
  <c r="AF14" i="8"/>
  <c r="AC13" i="1"/>
  <c r="AD13"/>
  <c r="H13" i="2"/>
  <c r="I13" s="1"/>
  <c r="U13" s="1"/>
  <c r="H14" i="5"/>
  <c r="I14" s="1"/>
  <c r="U14" s="1"/>
  <c r="AG12" i="6"/>
  <c r="AH13" i="7"/>
  <c r="AH12" i="8"/>
  <c r="X14" i="1" l="1"/>
  <c r="Y14" s="1"/>
  <c r="V13" i="8"/>
  <c r="W13" s="1"/>
  <c r="Z13" s="1"/>
  <c r="AA13" s="1"/>
  <c r="AC13" i="3"/>
  <c r="AD13"/>
  <c r="H15" i="7"/>
  <c r="I15" s="1"/>
  <c r="U15" s="1"/>
  <c r="X15" s="1"/>
  <c r="Y15" s="1"/>
  <c r="H15" i="1"/>
  <c r="I15" s="1"/>
  <c r="U15" s="1"/>
  <c r="V15" i="7"/>
  <c r="W15" s="1"/>
  <c r="Z15" s="1"/>
  <c r="AA15" s="1"/>
  <c r="T13" i="2"/>
  <c r="V13"/>
  <c r="W13" s="1"/>
  <c r="L17" i="5"/>
  <c r="B18"/>
  <c r="D17"/>
  <c r="C17"/>
  <c r="E17"/>
  <c r="O17"/>
  <c r="L16" i="2"/>
  <c r="B17"/>
  <c r="E16"/>
  <c r="C16"/>
  <c r="D16"/>
  <c r="F15"/>
  <c r="G15" s="1"/>
  <c r="J15" s="1"/>
  <c r="K15" s="1"/>
  <c r="F16" i="4"/>
  <c r="G16" s="1"/>
  <c r="J16" s="1"/>
  <c r="K16" s="1"/>
  <c r="B18"/>
  <c r="C17"/>
  <c r="D17"/>
  <c r="L17"/>
  <c r="E17"/>
  <c r="P14" i="6"/>
  <c r="Q14" s="1"/>
  <c r="J14"/>
  <c r="K14" s="1"/>
  <c r="R14" s="1"/>
  <c r="S14" s="1"/>
  <c r="V15" i="1"/>
  <c r="W15" s="1"/>
  <c r="T15"/>
  <c r="B18"/>
  <c r="D17"/>
  <c r="C17"/>
  <c r="L17"/>
  <c r="E17"/>
  <c r="M16"/>
  <c r="V16" i="3"/>
  <c r="W16" s="1"/>
  <c r="T16"/>
  <c r="X16"/>
  <c r="Y16" s="1"/>
  <c r="F16"/>
  <c r="G16" s="1"/>
  <c r="AC16"/>
  <c r="H16"/>
  <c r="I16" s="1"/>
  <c r="AD16"/>
  <c r="T13" i="6"/>
  <c r="V13"/>
  <c r="W13" s="1"/>
  <c r="Z13" s="1"/>
  <c r="AA13" s="1"/>
  <c r="X13"/>
  <c r="Y13" s="1"/>
  <c r="F15" i="8"/>
  <c r="G15" s="1"/>
  <c r="B17"/>
  <c r="E16"/>
  <c r="D16"/>
  <c r="C16"/>
  <c r="L16"/>
  <c r="O16"/>
  <c r="P15" i="5"/>
  <c r="Q15" s="1"/>
  <c r="J15"/>
  <c r="K15" s="1"/>
  <c r="R15" s="1"/>
  <c r="S15" s="1"/>
  <c r="R14" i="1"/>
  <c r="S14" s="1"/>
  <c r="Z14"/>
  <c r="AA14" s="1"/>
  <c r="P14" i="2"/>
  <c r="Q14" s="1"/>
  <c r="O14"/>
  <c r="N14"/>
  <c r="B18" i="7"/>
  <c r="L17"/>
  <c r="D17"/>
  <c r="C17"/>
  <c r="E17"/>
  <c r="O17"/>
  <c r="F15" i="6"/>
  <c r="G15" s="1"/>
  <c r="AF15"/>
  <c r="J15" i="3"/>
  <c r="K15" s="1"/>
  <c r="R15" s="1"/>
  <c r="S15" s="1"/>
  <c r="P15"/>
  <c r="Q15" s="1"/>
  <c r="Z13" i="2"/>
  <c r="AA13" s="1"/>
  <c r="R13"/>
  <c r="S13" s="1"/>
  <c r="AD14" i="1"/>
  <c r="AC14"/>
  <c r="H15" i="4"/>
  <c r="I15" s="1"/>
  <c r="U15" s="1"/>
  <c r="H14" i="8"/>
  <c r="I14" s="1"/>
  <c r="U14" s="1"/>
  <c r="V14" i="5"/>
  <c r="W14" s="1"/>
  <c r="Z14" s="1"/>
  <c r="AA14" s="1"/>
  <c r="X14"/>
  <c r="Y14" s="1"/>
  <c r="T14"/>
  <c r="F16"/>
  <c r="G16" s="1"/>
  <c r="M15" i="2"/>
  <c r="M16" i="4"/>
  <c r="AD14"/>
  <c r="AC14"/>
  <c r="J15" i="7"/>
  <c r="K15" s="1"/>
  <c r="R15" s="1"/>
  <c r="S15" s="1"/>
  <c r="P15"/>
  <c r="Q15" s="1"/>
  <c r="O15" i="1"/>
  <c r="P15"/>
  <c r="Q15" s="1"/>
  <c r="N15"/>
  <c r="X15"/>
  <c r="Y15" s="1"/>
  <c r="F16"/>
  <c r="G16" s="1"/>
  <c r="J16" s="1"/>
  <c r="K16" s="1"/>
  <c r="Z16" i="3"/>
  <c r="AA16" s="1"/>
  <c r="B18"/>
  <c r="E17"/>
  <c r="D17"/>
  <c r="L17"/>
  <c r="U17" s="1"/>
  <c r="C17"/>
  <c r="O17"/>
  <c r="AF15" i="8"/>
  <c r="J14"/>
  <c r="K14" s="1"/>
  <c r="R14" s="1"/>
  <c r="S14" s="1"/>
  <c r="P14"/>
  <c r="Q14" s="1"/>
  <c r="N15" i="4"/>
  <c r="P15"/>
  <c r="Q15" s="1"/>
  <c r="X15"/>
  <c r="Y15" s="1"/>
  <c r="O15"/>
  <c r="R14"/>
  <c r="S14" s="1"/>
  <c r="Z14"/>
  <c r="AA14" s="1"/>
  <c r="F16" i="7"/>
  <c r="G16" s="1"/>
  <c r="AF16"/>
  <c r="B17" i="6"/>
  <c r="C16"/>
  <c r="E16"/>
  <c r="L16"/>
  <c r="D16"/>
  <c r="O16"/>
  <c r="AC13" i="4"/>
  <c r="AD13"/>
  <c r="AC14" i="7"/>
  <c r="AD14"/>
  <c r="AC13" i="5"/>
  <c r="AD13"/>
  <c r="AC13" i="8"/>
  <c r="AD13"/>
  <c r="H14" i="6"/>
  <c r="I14" s="1"/>
  <c r="U14" s="1"/>
  <c r="H15" i="5"/>
  <c r="I15" s="1"/>
  <c r="U15" s="1"/>
  <c r="H14" i="2"/>
  <c r="I14" s="1"/>
  <c r="U14" s="1"/>
  <c r="H15" i="3"/>
  <c r="I15" s="1"/>
  <c r="X13" i="2"/>
  <c r="Y13" s="1"/>
  <c r="H16" i="1" l="1"/>
  <c r="I16" s="1"/>
  <c r="U16" s="1"/>
  <c r="T15" i="7"/>
  <c r="H16" i="4"/>
  <c r="I16" s="1"/>
  <c r="U16" s="1"/>
  <c r="H15" i="2"/>
  <c r="I15" s="1"/>
  <c r="U15" s="1"/>
  <c r="V16" i="1"/>
  <c r="W16" s="1"/>
  <c r="T16"/>
  <c r="T15" i="5"/>
  <c r="V15"/>
  <c r="W15" s="1"/>
  <c r="Z15" s="1"/>
  <c r="AA15" s="1"/>
  <c r="X15"/>
  <c r="Y15" s="1"/>
  <c r="V14" i="2"/>
  <c r="W14" s="1"/>
  <c r="T14"/>
  <c r="T14" i="6"/>
  <c r="V14"/>
  <c r="W14" s="1"/>
  <c r="Z14" s="1"/>
  <c r="AA14" s="1"/>
  <c r="X14"/>
  <c r="Y14" s="1"/>
  <c r="AF16"/>
  <c r="R15" i="4"/>
  <c r="S15" s="1"/>
  <c r="V17" i="3"/>
  <c r="W17" s="1"/>
  <c r="Z17" s="1"/>
  <c r="AA17" s="1"/>
  <c r="T17"/>
  <c r="X17"/>
  <c r="Y17" s="1"/>
  <c r="F17"/>
  <c r="G17" s="1"/>
  <c r="AC17"/>
  <c r="AD17"/>
  <c r="V16" i="4"/>
  <c r="W16" s="1"/>
  <c r="T16"/>
  <c r="V15" i="2"/>
  <c r="W15" s="1"/>
  <c r="T15"/>
  <c r="AC14" i="5"/>
  <c r="AD14"/>
  <c r="V15" i="4"/>
  <c r="W15" s="1"/>
  <c r="Z15" s="1"/>
  <c r="AA15" s="1"/>
  <c r="T15"/>
  <c r="P15" i="6"/>
  <c r="Q15" s="1"/>
  <c r="J15"/>
  <c r="K15" s="1"/>
  <c r="R15" s="1"/>
  <c r="S15" s="1"/>
  <c r="F17" i="7"/>
  <c r="G17" s="1"/>
  <c r="B19"/>
  <c r="E18"/>
  <c r="O18"/>
  <c r="C18"/>
  <c r="L18"/>
  <c r="D18"/>
  <c r="R14" i="2"/>
  <c r="S14" s="1"/>
  <c r="Z14"/>
  <c r="AA14" s="1"/>
  <c r="AF16" i="8"/>
  <c r="L17"/>
  <c r="B18"/>
  <c r="D17"/>
  <c r="C17"/>
  <c r="O17"/>
  <c r="E17"/>
  <c r="O16" i="1"/>
  <c r="X16"/>
  <c r="Y16" s="1"/>
  <c r="P16"/>
  <c r="Q16" s="1"/>
  <c r="N16"/>
  <c r="M17"/>
  <c r="AC15"/>
  <c r="AD15"/>
  <c r="F17" i="4"/>
  <c r="G17" s="1"/>
  <c r="J17" s="1"/>
  <c r="K17" s="1"/>
  <c r="B19"/>
  <c r="C18"/>
  <c r="E18"/>
  <c r="L18"/>
  <c r="D18"/>
  <c r="C17" i="2"/>
  <c r="D17"/>
  <c r="L17"/>
  <c r="B18"/>
  <c r="E17"/>
  <c r="C18" i="5"/>
  <c r="E18"/>
  <c r="O18"/>
  <c r="L18"/>
  <c r="B19"/>
  <c r="D18"/>
  <c r="AC15" i="7"/>
  <c r="AD15"/>
  <c r="H16"/>
  <c r="I16" s="1"/>
  <c r="U16" s="1"/>
  <c r="H16" i="5"/>
  <c r="I16" s="1"/>
  <c r="U16" s="1"/>
  <c r="H15" i="8"/>
  <c r="I15" s="1"/>
  <c r="U15" s="1"/>
  <c r="F16" i="6"/>
  <c r="G16" s="1"/>
  <c r="L17"/>
  <c r="E17"/>
  <c r="O17"/>
  <c r="B18"/>
  <c r="C17"/>
  <c r="D17"/>
  <c r="P16" i="7"/>
  <c r="Q16" s="1"/>
  <c r="J16"/>
  <c r="K16" s="1"/>
  <c r="R16" s="1"/>
  <c r="S16" s="1"/>
  <c r="L18" i="3"/>
  <c r="U18" s="1"/>
  <c r="C18"/>
  <c r="E18"/>
  <c r="B19"/>
  <c r="O18"/>
  <c r="D18"/>
  <c r="R15" i="1"/>
  <c r="S15" s="1"/>
  <c r="Z15"/>
  <c r="AA15" s="1"/>
  <c r="N16" i="4"/>
  <c r="P16"/>
  <c r="Q16" s="1"/>
  <c r="O16"/>
  <c r="X16"/>
  <c r="Y16" s="1"/>
  <c r="P15" i="2"/>
  <c r="Q15" s="1"/>
  <c r="X15"/>
  <c r="Y15" s="1"/>
  <c r="O15"/>
  <c r="N15"/>
  <c r="J16" i="5"/>
  <c r="K16" s="1"/>
  <c r="R16" s="1"/>
  <c r="S16" s="1"/>
  <c r="P16"/>
  <c r="Q16" s="1"/>
  <c r="V14" i="8"/>
  <c r="W14" s="1"/>
  <c r="Z14" s="1"/>
  <c r="AA14" s="1"/>
  <c r="T14"/>
  <c r="X14"/>
  <c r="Y14" s="1"/>
  <c r="AF17" i="7"/>
  <c r="F16" i="8"/>
  <c r="G16" s="1"/>
  <c r="P15"/>
  <c r="Q15" s="1"/>
  <c r="J15"/>
  <c r="K15" s="1"/>
  <c r="R15" s="1"/>
  <c r="S15" s="1"/>
  <c r="AC13" i="6"/>
  <c r="AD13"/>
  <c r="AG13"/>
  <c r="AH13"/>
  <c r="J16" i="3"/>
  <c r="K16" s="1"/>
  <c r="R16" s="1"/>
  <c r="S16" s="1"/>
  <c r="P16"/>
  <c r="Q16" s="1"/>
  <c r="F17" i="1"/>
  <c r="G17" s="1"/>
  <c r="J17" s="1"/>
  <c r="K17" s="1"/>
  <c r="C18"/>
  <c r="L18"/>
  <c r="E18"/>
  <c r="B19"/>
  <c r="D18"/>
  <c r="M17" i="4"/>
  <c r="F16" i="2"/>
  <c r="G16" s="1"/>
  <c r="J16" s="1"/>
  <c r="K16" s="1"/>
  <c r="M16"/>
  <c r="F17" i="5"/>
  <c r="G17" s="1"/>
  <c r="AC13" i="2"/>
  <c r="AD13"/>
  <c r="H15" i="6"/>
  <c r="I15" s="1"/>
  <c r="U15" s="1"/>
  <c r="X14" i="2"/>
  <c r="Y14" s="1"/>
  <c r="AG15" i="7" l="1"/>
  <c r="AH15"/>
  <c r="H16" i="8"/>
  <c r="I16" s="1"/>
  <c r="U16" s="1"/>
  <c r="H17" i="5"/>
  <c r="I17" s="1"/>
  <c r="U17" s="1"/>
  <c r="T17" s="1"/>
  <c r="H17" i="1"/>
  <c r="I17" s="1"/>
  <c r="U17" s="1"/>
  <c r="H17" i="7"/>
  <c r="I17" s="1"/>
  <c r="U17" s="1"/>
  <c r="V17" i="1"/>
  <c r="W17" s="1"/>
  <c r="T17"/>
  <c r="V17" i="5"/>
  <c r="W17" s="1"/>
  <c r="Z17" s="1"/>
  <c r="AA17" s="1"/>
  <c r="X17"/>
  <c r="Y17" s="1"/>
  <c r="V15" i="6"/>
  <c r="W15" s="1"/>
  <c r="Z15" s="1"/>
  <c r="AA15" s="1"/>
  <c r="T15"/>
  <c r="X15"/>
  <c r="Y15" s="1"/>
  <c r="J17" i="5"/>
  <c r="K17" s="1"/>
  <c r="R17" s="1"/>
  <c r="S17" s="1"/>
  <c r="P17"/>
  <c r="Q17" s="1"/>
  <c r="P16" i="2"/>
  <c r="Q16" s="1"/>
  <c r="O16"/>
  <c r="N16"/>
  <c r="N17" i="4"/>
  <c r="P17"/>
  <c r="Q17" s="1"/>
  <c r="O17"/>
  <c r="C19" i="1"/>
  <c r="E19"/>
  <c r="L19"/>
  <c r="B20"/>
  <c r="D19"/>
  <c r="M18"/>
  <c r="T17" i="7"/>
  <c r="X17"/>
  <c r="Y17" s="1"/>
  <c r="V17"/>
  <c r="W17" s="1"/>
  <c r="Z17" s="1"/>
  <c r="AA17" s="1"/>
  <c r="R15" i="2"/>
  <c r="S15" s="1"/>
  <c r="Z15"/>
  <c r="AA15" s="1"/>
  <c r="R16" i="4"/>
  <c r="S16" s="1"/>
  <c r="Z16"/>
  <c r="AA16" s="1"/>
  <c r="F18" i="3"/>
  <c r="G18" s="1"/>
  <c r="V18"/>
  <c r="W18" s="1"/>
  <c r="Z18" s="1"/>
  <c r="AA18" s="1"/>
  <c r="T18"/>
  <c r="AC18" s="1"/>
  <c r="X18"/>
  <c r="Y18" s="1"/>
  <c r="AF17" i="6"/>
  <c r="T16" i="5"/>
  <c r="V16"/>
  <c r="W16" s="1"/>
  <c r="Z16" s="1"/>
  <c r="AA16" s="1"/>
  <c r="X16"/>
  <c r="Y16" s="1"/>
  <c r="F18"/>
  <c r="G18" s="1"/>
  <c r="F17" i="2"/>
  <c r="G17" s="1"/>
  <c r="J17" s="1"/>
  <c r="K17" s="1"/>
  <c r="H17"/>
  <c r="I17" s="1"/>
  <c r="M17"/>
  <c r="U17"/>
  <c r="M18" i="4"/>
  <c r="F17" i="8"/>
  <c r="G17" s="1"/>
  <c r="B19"/>
  <c r="C18"/>
  <c r="D18"/>
  <c r="L18"/>
  <c r="O18"/>
  <c r="E18"/>
  <c r="F18" i="7"/>
  <c r="G18" s="1"/>
  <c r="J17"/>
  <c r="K17" s="1"/>
  <c r="R17" s="1"/>
  <c r="S17" s="1"/>
  <c r="P17"/>
  <c r="Q17" s="1"/>
  <c r="AC15" i="4"/>
  <c r="AD15"/>
  <c r="AC15" i="2"/>
  <c r="AD15"/>
  <c r="AC16" i="4"/>
  <c r="AD16"/>
  <c r="AC14" i="2"/>
  <c r="AD14"/>
  <c r="AC15" i="5"/>
  <c r="AD15"/>
  <c r="H16" i="2"/>
  <c r="I16" s="1"/>
  <c r="U16" s="1"/>
  <c r="H16" i="6"/>
  <c r="I16" s="1"/>
  <c r="U16" s="1"/>
  <c r="H17" i="4"/>
  <c r="I17" s="1"/>
  <c r="U17" s="1"/>
  <c r="X17" s="1"/>
  <c r="Y17" s="1"/>
  <c r="H17" i="3"/>
  <c r="I17" s="1"/>
  <c r="F18" i="1"/>
  <c r="G18" s="1"/>
  <c r="J18" s="1"/>
  <c r="K18" s="1"/>
  <c r="J16" i="8"/>
  <c r="K16" s="1"/>
  <c r="R16" s="1"/>
  <c r="S16" s="1"/>
  <c r="P16"/>
  <c r="Q16" s="1"/>
  <c r="AH17" i="7"/>
  <c r="AG17"/>
  <c r="AD14" i="8"/>
  <c r="AC14"/>
  <c r="AH14"/>
  <c r="AG14"/>
  <c r="B20" i="3"/>
  <c r="O19"/>
  <c r="D19"/>
  <c r="L19"/>
  <c r="U19" s="1"/>
  <c r="C19"/>
  <c r="E19"/>
  <c r="C18" i="6"/>
  <c r="L18"/>
  <c r="D18"/>
  <c r="B19"/>
  <c r="E18"/>
  <c r="O18"/>
  <c r="F17"/>
  <c r="G17" s="1"/>
  <c r="P16"/>
  <c r="Q16" s="1"/>
  <c r="J16"/>
  <c r="K16" s="1"/>
  <c r="R16" s="1"/>
  <c r="S16" s="1"/>
  <c r="T15" i="8"/>
  <c r="V15"/>
  <c r="W15" s="1"/>
  <c r="Z15" s="1"/>
  <c r="AA15" s="1"/>
  <c r="X15"/>
  <c r="Y15" s="1"/>
  <c r="X16" i="7"/>
  <c r="Y16" s="1"/>
  <c r="T16"/>
  <c r="V16"/>
  <c r="W16" s="1"/>
  <c r="Z16" s="1"/>
  <c r="AA16" s="1"/>
  <c r="L19" i="5"/>
  <c r="E19"/>
  <c r="O19"/>
  <c r="C19"/>
  <c r="B20"/>
  <c r="D19"/>
  <c r="L18" i="2"/>
  <c r="B19"/>
  <c r="D18"/>
  <c r="C18"/>
  <c r="E18"/>
  <c r="F18" i="4"/>
  <c r="G18" s="1"/>
  <c r="J18" s="1"/>
  <c r="K18" s="1"/>
  <c r="B20"/>
  <c r="C19"/>
  <c r="E19"/>
  <c r="L19"/>
  <c r="D19"/>
  <c r="O17" i="1"/>
  <c r="P17"/>
  <c r="Q17" s="1"/>
  <c r="X17"/>
  <c r="Y17" s="1"/>
  <c r="N17"/>
  <c r="R16"/>
  <c r="S16" s="1"/>
  <c r="Z16"/>
  <c r="AA16" s="1"/>
  <c r="AF17" i="8"/>
  <c r="T16"/>
  <c r="AG16" s="1"/>
  <c r="V16"/>
  <c r="W16" s="1"/>
  <c r="Z16" s="1"/>
  <c r="AA16" s="1"/>
  <c r="X16"/>
  <c r="Y16" s="1"/>
  <c r="AF18" i="7"/>
  <c r="C19"/>
  <c r="B20"/>
  <c r="E19"/>
  <c r="L19"/>
  <c r="D19"/>
  <c r="O19"/>
  <c r="J17" i="3"/>
  <c r="K17" s="1"/>
  <c r="R17" s="1"/>
  <c r="S17" s="1"/>
  <c r="P17"/>
  <c r="Q17" s="1"/>
  <c r="AD14" i="6"/>
  <c r="AC14"/>
  <c r="AH14"/>
  <c r="AG14"/>
  <c r="AC16" i="1"/>
  <c r="AD16"/>
  <c r="H18" i="4" l="1"/>
  <c r="I18" s="1"/>
  <c r="U18" s="1"/>
  <c r="V18" s="1"/>
  <c r="W18" s="1"/>
  <c r="H18" i="1"/>
  <c r="I18" s="1"/>
  <c r="U18" s="1"/>
  <c r="H18" i="7"/>
  <c r="I18" s="1"/>
  <c r="U18" s="1"/>
  <c r="H17" i="8"/>
  <c r="I17" s="1"/>
  <c r="U17" s="1"/>
  <c r="H18" i="3"/>
  <c r="I18" s="1"/>
  <c r="T18" i="4"/>
  <c r="V18" i="1"/>
  <c r="W18" s="1"/>
  <c r="T18"/>
  <c r="F19" i="7"/>
  <c r="G19" s="1"/>
  <c r="X17" i="8"/>
  <c r="Y17" s="1"/>
  <c r="T17"/>
  <c r="V17"/>
  <c r="W17" s="1"/>
  <c r="Z17" s="1"/>
  <c r="AA17" s="1"/>
  <c r="F19" i="4"/>
  <c r="G19" s="1"/>
  <c r="J19" s="1"/>
  <c r="K19" s="1"/>
  <c r="B21"/>
  <c r="C20"/>
  <c r="E20"/>
  <c r="L20"/>
  <c r="D20"/>
  <c r="C19" i="2"/>
  <c r="D19"/>
  <c r="L19"/>
  <c r="B20"/>
  <c r="E19"/>
  <c r="F19" i="5"/>
  <c r="G19" s="1"/>
  <c r="L19" i="6"/>
  <c r="B20"/>
  <c r="E19"/>
  <c r="C19"/>
  <c r="D19"/>
  <c r="O19"/>
  <c r="AF18"/>
  <c r="F19" i="3"/>
  <c r="G19" s="1"/>
  <c r="T19"/>
  <c r="AC19" s="1"/>
  <c r="X19"/>
  <c r="Y19" s="1"/>
  <c r="V19"/>
  <c r="W19" s="1"/>
  <c r="Z19" s="1"/>
  <c r="AA19" s="1"/>
  <c r="T16" i="2"/>
  <c r="V16"/>
  <c r="W16" s="1"/>
  <c r="J18" i="7"/>
  <c r="K18" s="1"/>
  <c r="R18" s="1"/>
  <c r="S18" s="1"/>
  <c r="P18"/>
  <c r="Q18" s="1"/>
  <c r="B20" i="8"/>
  <c r="C19"/>
  <c r="O19"/>
  <c r="L19"/>
  <c r="D19"/>
  <c r="E19"/>
  <c r="J17"/>
  <c r="K17" s="1"/>
  <c r="R17" s="1"/>
  <c r="S17" s="1"/>
  <c r="P17"/>
  <c r="Q17" s="1"/>
  <c r="N18" i="4"/>
  <c r="X18"/>
  <c r="Y18" s="1"/>
  <c r="P18"/>
  <c r="Q18" s="1"/>
  <c r="O18"/>
  <c r="N17" i="2"/>
  <c r="P17"/>
  <c r="Q17" s="1"/>
  <c r="X17"/>
  <c r="Y17" s="1"/>
  <c r="O17"/>
  <c r="P18" i="5"/>
  <c r="Q18" s="1"/>
  <c r="J18"/>
  <c r="K18" s="1"/>
  <c r="R18" s="1"/>
  <c r="S18" s="1"/>
  <c r="J18" i="3"/>
  <c r="K18" s="1"/>
  <c r="R18" s="1"/>
  <c r="S18" s="1"/>
  <c r="P18"/>
  <c r="Q18" s="1"/>
  <c r="M19" i="1"/>
  <c r="AC15" i="6"/>
  <c r="AD15"/>
  <c r="AH15"/>
  <c r="AG15"/>
  <c r="AC17" i="5"/>
  <c r="AD17"/>
  <c r="H18"/>
  <c r="I18" s="1"/>
  <c r="U18" s="1"/>
  <c r="AF19" i="7"/>
  <c r="B21"/>
  <c r="E20"/>
  <c r="O20"/>
  <c r="L20"/>
  <c r="C20"/>
  <c r="D20"/>
  <c r="V18"/>
  <c r="W18" s="1"/>
  <c r="Z18" s="1"/>
  <c r="AA18" s="1"/>
  <c r="X18"/>
  <c r="Y18" s="1"/>
  <c r="T18"/>
  <c r="AH18" s="1"/>
  <c r="AC16" i="8"/>
  <c r="AD16"/>
  <c r="AH17"/>
  <c r="AG17"/>
  <c r="R17" i="1"/>
  <c r="S17" s="1"/>
  <c r="Z17"/>
  <c r="AA17" s="1"/>
  <c r="M19" i="4"/>
  <c r="F18" i="2"/>
  <c r="G18" s="1"/>
  <c r="J18" s="1"/>
  <c r="K18" s="1"/>
  <c r="M18"/>
  <c r="C20" i="5"/>
  <c r="D20"/>
  <c r="O20"/>
  <c r="L20"/>
  <c r="B21"/>
  <c r="E20"/>
  <c r="AD16" i="7"/>
  <c r="AC16"/>
  <c r="AH16"/>
  <c r="AG16"/>
  <c r="AD15" i="8"/>
  <c r="AC15"/>
  <c r="AG15"/>
  <c r="AH15"/>
  <c r="J17" i="6"/>
  <c r="K17" s="1"/>
  <c r="R17" s="1"/>
  <c r="S17" s="1"/>
  <c r="P17"/>
  <c r="Q17" s="1"/>
  <c r="F18"/>
  <c r="G18" s="1"/>
  <c r="B21" i="3"/>
  <c r="E20"/>
  <c r="O20"/>
  <c r="L20"/>
  <c r="U20" s="1"/>
  <c r="C20"/>
  <c r="D20"/>
  <c r="V17" i="4"/>
  <c r="W17" s="1"/>
  <c r="T17"/>
  <c r="V16" i="6"/>
  <c r="W16" s="1"/>
  <c r="Z16" s="1"/>
  <c r="AA16" s="1"/>
  <c r="X16"/>
  <c r="Y16" s="1"/>
  <c r="T16"/>
  <c r="F18" i="8"/>
  <c r="G18" s="1"/>
  <c r="AF18"/>
  <c r="U18"/>
  <c r="V17" i="2"/>
  <c r="W17" s="1"/>
  <c r="T17"/>
  <c r="AD16" i="5"/>
  <c r="AC16"/>
  <c r="AD17" i="7"/>
  <c r="AC17"/>
  <c r="N18" i="1"/>
  <c r="X18"/>
  <c r="Y18" s="1"/>
  <c r="P18"/>
  <c r="Q18" s="1"/>
  <c r="O18"/>
  <c r="C20"/>
  <c r="L20"/>
  <c r="D20"/>
  <c r="B21"/>
  <c r="E20"/>
  <c r="F19"/>
  <c r="G19" s="1"/>
  <c r="J19" s="1"/>
  <c r="K19" s="1"/>
  <c r="R17" i="4"/>
  <c r="S17" s="1"/>
  <c r="Z17"/>
  <c r="AA17" s="1"/>
  <c r="R16" i="2"/>
  <c r="S16" s="1"/>
  <c r="Z16"/>
  <c r="AA16" s="1"/>
  <c r="AC17" i="1"/>
  <c r="AD17"/>
  <c r="H17" i="6"/>
  <c r="I17" s="1"/>
  <c r="U17" s="1"/>
  <c r="AH16" i="8"/>
  <c r="AD18" i="3"/>
  <c r="X16" i="2"/>
  <c r="Y16" s="1"/>
  <c r="H18" i="6" l="1"/>
  <c r="I18" s="1"/>
  <c r="U18" s="1"/>
  <c r="H19" i="4"/>
  <c r="I19" s="1"/>
  <c r="U19" s="1"/>
  <c r="H18" i="8"/>
  <c r="I18" s="1"/>
  <c r="V18" i="6"/>
  <c r="W18" s="1"/>
  <c r="Z18" s="1"/>
  <c r="AA18" s="1"/>
  <c r="X18"/>
  <c r="Y18" s="1"/>
  <c r="T18"/>
  <c r="B22" i="1"/>
  <c r="D21"/>
  <c r="C21"/>
  <c r="L21"/>
  <c r="E21"/>
  <c r="M20"/>
  <c r="R18"/>
  <c r="S18" s="1"/>
  <c r="Z18"/>
  <c r="AA18" s="1"/>
  <c r="AD17" i="2"/>
  <c r="AC17"/>
  <c r="V18" i="8"/>
  <c r="W18" s="1"/>
  <c r="Z18" s="1"/>
  <c r="AA18" s="1"/>
  <c r="T18"/>
  <c r="X18"/>
  <c r="Y18" s="1"/>
  <c r="P18"/>
  <c r="Q18" s="1"/>
  <c r="J18"/>
  <c r="K18" s="1"/>
  <c r="R18" s="1"/>
  <c r="S18" s="1"/>
  <c r="AD16" i="6"/>
  <c r="AC16"/>
  <c r="AH16"/>
  <c r="AG16"/>
  <c r="L21" i="3"/>
  <c r="U21" s="1"/>
  <c r="C21"/>
  <c r="D21"/>
  <c r="B22"/>
  <c r="E21"/>
  <c r="O21"/>
  <c r="P18" i="6"/>
  <c r="Q18" s="1"/>
  <c r="J18"/>
  <c r="K18" s="1"/>
  <c r="R18" s="1"/>
  <c r="S18" s="1"/>
  <c r="B22" i="5"/>
  <c r="D21"/>
  <c r="O21"/>
  <c r="L21"/>
  <c r="C21"/>
  <c r="E21"/>
  <c r="N19" i="4"/>
  <c r="P19"/>
  <c r="Q19" s="1"/>
  <c r="X19"/>
  <c r="Y19" s="1"/>
  <c r="O19"/>
  <c r="AF20" i="7"/>
  <c r="F20"/>
  <c r="G20" s="1"/>
  <c r="V18" i="5"/>
  <c r="W18" s="1"/>
  <c r="Z18" s="1"/>
  <c r="AA18" s="1"/>
  <c r="T18"/>
  <c r="X18"/>
  <c r="Y18" s="1"/>
  <c r="N19" i="1"/>
  <c r="P19"/>
  <c r="Q19" s="1"/>
  <c r="O19"/>
  <c r="L20" i="8"/>
  <c r="D20"/>
  <c r="O20"/>
  <c r="C20"/>
  <c r="B21"/>
  <c r="E20"/>
  <c r="AD16" i="2"/>
  <c r="AC16"/>
  <c r="B21" i="6"/>
  <c r="C20"/>
  <c r="D20"/>
  <c r="L20"/>
  <c r="E20"/>
  <c r="O20"/>
  <c r="F19" i="2"/>
  <c r="G19" s="1"/>
  <c r="J19" s="1"/>
  <c r="K19" s="1"/>
  <c r="M19"/>
  <c r="M20" i="4"/>
  <c r="H19" i="1"/>
  <c r="I19" s="1"/>
  <c r="U19" s="1"/>
  <c r="H18" i="2"/>
  <c r="I18" s="1"/>
  <c r="U18" s="1"/>
  <c r="AD19" i="3"/>
  <c r="H19"/>
  <c r="I19" s="1"/>
  <c r="H19" i="7"/>
  <c r="I19" s="1"/>
  <c r="U19" s="1"/>
  <c r="T17" i="6"/>
  <c r="X17"/>
  <c r="Y17" s="1"/>
  <c r="V17"/>
  <c r="W17" s="1"/>
  <c r="Z17" s="1"/>
  <c r="AA17" s="1"/>
  <c r="F20" i="1"/>
  <c r="G20" s="1"/>
  <c r="J20" s="1"/>
  <c r="K20" s="1"/>
  <c r="AG18" i="8"/>
  <c r="AH18"/>
  <c r="AC17" i="4"/>
  <c r="AD17"/>
  <c r="T20" i="3"/>
  <c r="X20"/>
  <c r="Y20" s="1"/>
  <c r="V20"/>
  <c r="W20" s="1"/>
  <c r="Z20" s="1"/>
  <c r="AA20" s="1"/>
  <c r="F20"/>
  <c r="G20" s="1"/>
  <c r="AD20"/>
  <c r="AC20"/>
  <c r="F20" i="5"/>
  <c r="G20" s="1"/>
  <c r="P18" i="2"/>
  <c r="Q18" s="1"/>
  <c r="O18"/>
  <c r="X18"/>
  <c r="Y18" s="1"/>
  <c r="N18"/>
  <c r="V19" i="4"/>
  <c r="W19" s="1"/>
  <c r="T19"/>
  <c r="AC18" i="7"/>
  <c r="AD18"/>
  <c r="C21"/>
  <c r="D21"/>
  <c r="O21"/>
  <c r="B22"/>
  <c r="L21"/>
  <c r="E21"/>
  <c r="Z17" i="2"/>
  <c r="AA17" s="1"/>
  <c r="R17"/>
  <c r="S17" s="1"/>
  <c r="R18" i="4"/>
  <c r="S18" s="1"/>
  <c r="Z18"/>
  <c r="AA18" s="1"/>
  <c r="F19" i="8"/>
  <c r="G19" s="1"/>
  <c r="AF19"/>
  <c r="U19"/>
  <c r="P19" i="3"/>
  <c r="Q19" s="1"/>
  <c r="J19"/>
  <c r="K19" s="1"/>
  <c r="R19" s="1"/>
  <c r="S19" s="1"/>
  <c r="AH18" i="6"/>
  <c r="AG18"/>
  <c r="F19"/>
  <c r="G19" s="1"/>
  <c r="AF19"/>
  <c r="J19" i="5"/>
  <c r="K19" s="1"/>
  <c r="R19" s="1"/>
  <c r="S19" s="1"/>
  <c r="P19"/>
  <c r="Q19" s="1"/>
  <c r="L20" i="2"/>
  <c r="B21"/>
  <c r="E20"/>
  <c r="C20"/>
  <c r="D20"/>
  <c r="F20" i="4"/>
  <c r="G20" s="1"/>
  <c r="J20" s="1"/>
  <c r="K20" s="1"/>
  <c r="L21"/>
  <c r="E21"/>
  <c r="B22"/>
  <c r="C21"/>
  <c r="D21"/>
  <c r="AD17" i="8"/>
  <c r="AC17"/>
  <c r="J19" i="7"/>
  <c r="K19" s="1"/>
  <c r="R19" s="1"/>
  <c r="S19" s="1"/>
  <c r="P19"/>
  <c r="Q19" s="1"/>
  <c r="AD18" i="1"/>
  <c r="AC18"/>
  <c r="AD18" i="4"/>
  <c r="AC18"/>
  <c r="H19" i="5"/>
  <c r="I19" s="1"/>
  <c r="U19" s="1"/>
  <c r="AG18" i="7"/>
  <c r="H20" i="4" l="1"/>
  <c r="I20" s="1"/>
  <c r="U20" s="1"/>
  <c r="V20" s="1"/>
  <c r="W20" s="1"/>
  <c r="T19" i="5"/>
  <c r="X19"/>
  <c r="Y19" s="1"/>
  <c r="V19"/>
  <c r="W19" s="1"/>
  <c r="Z19" s="1"/>
  <c r="AA19" s="1"/>
  <c r="B23" i="4"/>
  <c r="C22"/>
  <c r="D22"/>
  <c r="L22"/>
  <c r="E22"/>
  <c r="M21"/>
  <c r="C21" i="2"/>
  <c r="D21"/>
  <c r="L21"/>
  <c r="B22"/>
  <c r="E21"/>
  <c r="T19" i="8"/>
  <c r="V19"/>
  <c r="W19" s="1"/>
  <c r="Z19" s="1"/>
  <c r="AA19" s="1"/>
  <c r="X19"/>
  <c r="Y19" s="1"/>
  <c r="F21" i="7"/>
  <c r="G21" s="1"/>
  <c r="L22"/>
  <c r="D22"/>
  <c r="O22"/>
  <c r="C22"/>
  <c r="B23"/>
  <c r="E22"/>
  <c r="AC19" i="4"/>
  <c r="AD19"/>
  <c r="R18" i="2"/>
  <c r="S18" s="1"/>
  <c r="V19" i="7"/>
  <c r="W19" s="1"/>
  <c r="Z19" s="1"/>
  <c r="AA19" s="1"/>
  <c r="X19"/>
  <c r="Y19" s="1"/>
  <c r="T19"/>
  <c r="V19" i="1"/>
  <c r="W19" s="1"/>
  <c r="T19"/>
  <c r="P20" i="4"/>
  <c r="Q20" s="1"/>
  <c r="O20"/>
  <c r="X20"/>
  <c r="Y20" s="1"/>
  <c r="N20"/>
  <c r="F20" i="6"/>
  <c r="G20" s="1"/>
  <c r="B22"/>
  <c r="C21"/>
  <c r="E21"/>
  <c r="L21"/>
  <c r="D21"/>
  <c r="O21"/>
  <c r="C21" i="8"/>
  <c r="D21"/>
  <c r="O21"/>
  <c r="L21"/>
  <c r="B22"/>
  <c r="E21"/>
  <c r="U20"/>
  <c r="AF20"/>
  <c r="AD18" i="5"/>
  <c r="AC18"/>
  <c r="R19" i="4"/>
  <c r="S19" s="1"/>
  <c r="Z19"/>
  <c r="AA19" s="1"/>
  <c r="F21" i="5"/>
  <c r="G21" s="1"/>
  <c r="B23" i="3"/>
  <c r="O22"/>
  <c r="D22"/>
  <c r="L22"/>
  <c r="U22" s="1"/>
  <c r="C22"/>
  <c r="E22"/>
  <c r="M21" i="1"/>
  <c r="AD18" i="6"/>
  <c r="AC18"/>
  <c r="H19" i="8"/>
  <c r="I19" s="1"/>
  <c r="H20" i="3"/>
  <c r="I20" s="1"/>
  <c r="H20" i="1"/>
  <c r="I20" s="1"/>
  <c r="U20" s="1"/>
  <c r="H19" i="2"/>
  <c r="I19" s="1"/>
  <c r="U19" s="1"/>
  <c r="H20" i="7"/>
  <c r="I20" s="1"/>
  <c r="U20" s="1"/>
  <c r="F21" i="4"/>
  <c r="G21" s="1"/>
  <c r="J21" s="1"/>
  <c r="K21" s="1"/>
  <c r="F20" i="2"/>
  <c r="G20" s="1"/>
  <c r="J20" s="1"/>
  <c r="K20" s="1"/>
  <c r="M20"/>
  <c r="P19" i="6"/>
  <c r="Q19" s="1"/>
  <c r="J19"/>
  <c r="K19" s="1"/>
  <c r="R19" s="1"/>
  <c r="S19" s="1"/>
  <c r="AH19" i="8"/>
  <c r="AG19"/>
  <c r="J19"/>
  <c r="K19" s="1"/>
  <c r="R19" s="1"/>
  <c r="S19" s="1"/>
  <c r="P19"/>
  <c r="Q19" s="1"/>
  <c r="U21" i="7"/>
  <c r="AF21"/>
  <c r="P20" i="5"/>
  <c r="Q20" s="1"/>
  <c r="J20"/>
  <c r="K20" s="1"/>
  <c r="R20" s="1"/>
  <c r="S20" s="1"/>
  <c r="P20" i="3"/>
  <c r="Q20" s="1"/>
  <c r="J20"/>
  <c r="K20" s="1"/>
  <c r="R20" s="1"/>
  <c r="S20" s="1"/>
  <c r="AD17" i="6"/>
  <c r="AC17"/>
  <c r="AG17"/>
  <c r="AH17"/>
  <c r="T18" i="2"/>
  <c r="V18"/>
  <c r="W18" s="1"/>
  <c r="Z18" s="1"/>
  <c r="AA18" s="1"/>
  <c r="N19"/>
  <c r="P19"/>
  <c r="Q19" s="1"/>
  <c r="X19"/>
  <c r="Y19" s="1"/>
  <c r="O19"/>
  <c r="AF20" i="6"/>
  <c r="F20" i="8"/>
  <c r="G20" s="1"/>
  <c r="R19" i="1"/>
  <c r="S19" s="1"/>
  <c r="Z19"/>
  <c r="AA19" s="1"/>
  <c r="J20" i="7"/>
  <c r="K20" s="1"/>
  <c r="R20" s="1"/>
  <c r="S20" s="1"/>
  <c r="P20"/>
  <c r="Q20" s="1"/>
  <c r="T20"/>
  <c r="AH20" s="1"/>
  <c r="V20"/>
  <c r="W20" s="1"/>
  <c r="Z20" s="1"/>
  <c r="AA20" s="1"/>
  <c r="X20"/>
  <c r="Y20" s="1"/>
  <c r="L22" i="5"/>
  <c r="B23"/>
  <c r="D22"/>
  <c r="C22"/>
  <c r="E22"/>
  <c r="O22"/>
  <c r="F21" i="3"/>
  <c r="G21" s="1"/>
  <c r="V21"/>
  <c r="W21" s="1"/>
  <c r="Z21" s="1"/>
  <c r="AA21" s="1"/>
  <c r="T21"/>
  <c r="AD21" s="1"/>
  <c r="X21"/>
  <c r="Y21" s="1"/>
  <c r="AD18" i="8"/>
  <c r="AC18"/>
  <c r="N20" i="1"/>
  <c r="X20"/>
  <c r="Y20" s="1"/>
  <c r="P20"/>
  <c r="Q20" s="1"/>
  <c r="O20"/>
  <c r="F21"/>
  <c r="G21" s="1"/>
  <c r="J21" s="1"/>
  <c r="K21" s="1"/>
  <c r="C22"/>
  <c r="L22"/>
  <c r="E22"/>
  <c r="B23"/>
  <c r="D22"/>
  <c r="H19" i="6"/>
  <c r="I19" s="1"/>
  <c r="U19" s="1"/>
  <c r="H20" i="5"/>
  <c r="I20" s="1"/>
  <c r="U20" s="1"/>
  <c r="X19" i="1"/>
  <c r="Y19" s="1"/>
  <c r="T20" i="4" l="1"/>
  <c r="AC21" i="3"/>
  <c r="H21" i="4"/>
  <c r="I21" s="1"/>
  <c r="U21" s="1"/>
  <c r="H21" i="5"/>
  <c r="I21" s="1"/>
  <c r="U21" s="1"/>
  <c r="H20" i="6"/>
  <c r="I20" s="1"/>
  <c r="U20" s="1"/>
  <c r="V21" i="4"/>
  <c r="W21" s="1"/>
  <c r="T21"/>
  <c r="L23" i="1"/>
  <c r="B24"/>
  <c r="D23"/>
  <c r="C23"/>
  <c r="E23"/>
  <c r="M22"/>
  <c r="R20"/>
  <c r="S20" s="1"/>
  <c r="J21" i="3"/>
  <c r="K21" s="1"/>
  <c r="R21" s="1"/>
  <c r="S21" s="1"/>
  <c r="P21"/>
  <c r="Q21" s="1"/>
  <c r="F22" i="5"/>
  <c r="G22" s="1"/>
  <c r="P20" i="8"/>
  <c r="Q20" s="1"/>
  <c r="J20"/>
  <c r="K20" s="1"/>
  <c r="R20" s="1"/>
  <c r="S20" s="1"/>
  <c r="X20" i="6"/>
  <c r="Y20" s="1"/>
  <c r="T20"/>
  <c r="V20"/>
  <c r="W20" s="1"/>
  <c r="Z20" s="1"/>
  <c r="AA20" s="1"/>
  <c r="R19" i="2"/>
  <c r="S19" s="1"/>
  <c r="N20"/>
  <c r="P20"/>
  <c r="Q20" s="1"/>
  <c r="O20"/>
  <c r="V21" i="5"/>
  <c r="W21" s="1"/>
  <c r="Z21" s="1"/>
  <c r="AA21" s="1"/>
  <c r="T21"/>
  <c r="X21"/>
  <c r="Y21" s="1"/>
  <c r="T19" i="2"/>
  <c r="V19"/>
  <c r="W19" s="1"/>
  <c r="Z19" s="1"/>
  <c r="AA19" s="1"/>
  <c r="F22" i="3"/>
  <c r="G22" s="1"/>
  <c r="V22"/>
  <c r="W22" s="1"/>
  <c r="Z22" s="1"/>
  <c r="AA22" s="1"/>
  <c r="T22"/>
  <c r="AD22" s="1"/>
  <c r="X22"/>
  <c r="Y22" s="1"/>
  <c r="P21" i="5"/>
  <c r="Q21" s="1"/>
  <c r="J21"/>
  <c r="K21" s="1"/>
  <c r="R21" s="1"/>
  <c r="S21" s="1"/>
  <c r="F21" i="8"/>
  <c r="G21" s="1"/>
  <c r="AF21"/>
  <c r="U21"/>
  <c r="AF21" i="6"/>
  <c r="R20" i="4"/>
  <c r="S20" s="1"/>
  <c r="Z20"/>
  <c r="AA20" s="1"/>
  <c r="AD19" i="1"/>
  <c r="AC19"/>
  <c r="AC19" i="7"/>
  <c r="AD19"/>
  <c r="AH19"/>
  <c r="AG19"/>
  <c r="C23"/>
  <c r="B24"/>
  <c r="D23"/>
  <c r="L23"/>
  <c r="E23"/>
  <c r="O23"/>
  <c r="AF22"/>
  <c r="U22"/>
  <c r="J21"/>
  <c r="K21" s="1"/>
  <c r="R21" s="1"/>
  <c r="S21" s="1"/>
  <c r="P21"/>
  <c r="Q21" s="1"/>
  <c r="F21" i="2"/>
  <c r="G21" s="1"/>
  <c r="J21" s="1"/>
  <c r="K21" s="1"/>
  <c r="M21"/>
  <c r="M22" i="4"/>
  <c r="AD19" i="5"/>
  <c r="AC19"/>
  <c r="H21" i="7"/>
  <c r="I21" s="1"/>
  <c r="V19" i="6"/>
  <c r="W19" s="1"/>
  <c r="Z19" s="1"/>
  <c r="AA19" s="1"/>
  <c r="T19"/>
  <c r="X19"/>
  <c r="Y19" s="1"/>
  <c r="V20" i="5"/>
  <c r="W20" s="1"/>
  <c r="Z20" s="1"/>
  <c r="AA20" s="1"/>
  <c r="T20"/>
  <c r="X20"/>
  <c r="Y20" s="1"/>
  <c r="F22" i="1"/>
  <c r="G22" s="1"/>
  <c r="J22" s="1"/>
  <c r="K22" s="1"/>
  <c r="C23" i="5"/>
  <c r="E23"/>
  <c r="O23"/>
  <c r="L23"/>
  <c r="B24"/>
  <c r="D23"/>
  <c r="AC20" i="7"/>
  <c r="AD20"/>
  <c r="AG20" i="6"/>
  <c r="AH20"/>
  <c r="AD18" i="2"/>
  <c r="AC18"/>
  <c r="T21" i="7"/>
  <c r="X21"/>
  <c r="Y21" s="1"/>
  <c r="V21"/>
  <c r="W21" s="1"/>
  <c r="Z21" s="1"/>
  <c r="AA21" s="1"/>
  <c r="V20" i="1"/>
  <c r="W20" s="1"/>
  <c r="Z20" s="1"/>
  <c r="AA20" s="1"/>
  <c r="T20"/>
  <c r="N21"/>
  <c r="O21"/>
  <c r="P21"/>
  <c r="Q21" s="1"/>
  <c r="B24" i="3"/>
  <c r="O23"/>
  <c r="D23"/>
  <c r="L23"/>
  <c r="U23" s="1"/>
  <c r="C23"/>
  <c r="E23"/>
  <c r="T20" i="8"/>
  <c r="AH20" s="1"/>
  <c r="X20"/>
  <c r="Y20" s="1"/>
  <c r="V20"/>
  <c r="W20" s="1"/>
  <c r="Z20" s="1"/>
  <c r="AA20" s="1"/>
  <c r="L22"/>
  <c r="B23"/>
  <c r="D22"/>
  <c r="C22"/>
  <c r="E22"/>
  <c r="O22"/>
  <c r="F21" i="6"/>
  <c r="G21" s="1"/>
  <c r="C22"/>
  <c r="L22"/>
  <c r="E22"/>
  <c r="B23"/>
  <c r="D22"/>
  <c r="O22"/>
  <c r="J20"/>
  <c r="K20" s="1"/>
  <c r="R20" s="1"/>
  <c r="S20" s="1"/>
  <c r="P20"/>
  <c r="Q20" s="1"/>
  <c r="F22" i="7"/>
  <c r="G22" s="1"/>
  <c r="AC19" i="8"/>
  <c r="AD19"/>
  <c r="C22" i="2"/>
  <c r="D22"/>
  <c r="L22"/>
  <c r="B23"/>
  <c r="E22"/>
  <c r="N21" i="4"/>
  <c r="P21"/>
  <c r="Q21" s="1"/>
  <c r="O21"/>
  <c r="X21"/>
  <c r="Y21" s="1"/>
  <c r="F22"/>
  <c r="G22" s="1"/>
  <c r="J22" s="1"/>
  <c r="K22" s="1"/>
  <c r="H22"/>
  <c r="I22" s="1"/>
  <c r="U22" s="1"/>
  <c r="L23"/>
  <c r="D23"/>
  <c r="B24"/>
  <c r="C23"/>
  <c r="E23"/>
  <c r="AD20"/>
  <c r="AC20"/>
  <c r="H21" i="1"/>
  <c r="I21" s="1"/>
  <c r="U21" s="1"/>
  <c r="H21" i="3"/>
  <c r="I21" s="1"/>
  <c r="H20" i="8"/>
  <c r="I20" s="1"/>
  <c r="H20" i="2"/>
  <c r="I20" s="1"/>
  <c r="U20" s="1"/>
  <c r="X20" s="1"/>
  <c r="Y20" s="1"/>
  <c r="AG20" i="7"/>
  <c r="AC22" i="3" l="1"/>
  <c r="H21" i="2"/>
  <c r="I21" s="1"/>
  <c r="U21" s="1"/>
  <c r="V22" i="4"/>
  <c r="W22" s="1"/>
  <c r="T22"/>
  <c r="T21" i="1"/>
  <c r="V21"/>
  <c r="W21" s="1"/>
  <c r="F22" i="2"/>
  <c r="G22" s="1"/>
  <c r="J22" s="1"/>
  <c r="K22" s="1"/>
  <c r="M22"/>
  <c r="P22" i="7"/>
  <c r="Q22" s="1"/>
  <c r="J22"/>
  <c r="K22" s="1"/>
  <c r="R22" s="1"/>
  <c r="S22" s="1"/>
  <c r="F22" i="6"/>
  <c r="G22" s="1"/>
  <c r="P21"/>
  <c r="Q21" s="1"/>
  <c r="J21"/>
  <c r="K21" s="1"/>
  <c r="R21" s="1"/>
  <c r="S21" s="1"/>
  <c r="F22" i="8"/>
  <c r="G22" s="1"/>
  <c r="U22"/>
  <c r="AF22"/>
  <c r="F23" i="3"/>
  <c r="G23" s="1"/>
  <c r="V23"/>
  <c r="W23" s="1"/>
  <c r="Z23" s="1"/>
  <c r="AA23" s="1"/>
  <c r="T23"/>
  <c r="AD23" s="1"/>
  <c r="X23"/>
  <c r="Y23" s="1"/>
  <c r="Z21" i="1"/>
  <c r="AA21" s="1"/>
  <c r="R21"/>
  <c r="S21" s="1"/>
  <c r="AC20"/>
  <c r="AD20"/>
  <c r="AD21" i="7"/>
  <c r="AC21"/>
  <c r="L24" i="5"/>
  <c r="B25"/>
  <c r="D24"/>
  <c r="C24"/>
  <c r="E24"/>
  <c r="O24"/>
  <c r="AD20"/>
  <c r="AC20"/>
  <c r="P22" i="4"/>
  <c r="Q22" s="1"/>
  <c r="X22"/>
  <c r="Y22" s="1"/>
  <c r="O22"/>
  <c r="N22"/>
  <c r="N21" i="2"/>
  <c r="P21"/>
  <c r="Q21" s="1"/>
  <c r="X21"/>
  <c r="Y21" s="1"/>
  <c r="O21"/>
  <c r="F23" i="7"/>
  <c r="G23" s="1"/>
  <c r="AD20" i="6"/>
  <c r="AC20"/>
  <c r="N22" i="1"/>
  <c r="P22"/>
  <c r="Q22" s="1"/>
  <c r="O22"/>
  <c r="F23"/>
  <c r="G23" s="1"/>
  <c r="J23" s="1"/>
  <c r="K23" s="1"/>
  <c r="M23"/>
  <c r="H22"/>
  <c r="I22" s="1"/>
  <c r="U22" s="1"/>
  <c r="X22" s="1"/>
  <c r="Y22" s="1"/>
  <c r="H21" i="8"/>
  <c r="I21" s="1"/>
  <c r="H22" i="3"/>
  <c r="I22" s="1"/>
  <c r="AH21" i="7"/>
  <c r="T20" i="2"/>
  <c r="V20"/>
  <c r="W20" s="1"/>
  <c r="F23" i="4"/>
  <c r="G23" s="1"/>
  <c r="J23" s="1"/>
  <c r="K23" s="1"/>
  <c r="B25"/>
  <c r="C24"/>
  <c r="E24"/>
  <c r="L24"/>
  <c r="D24"/>
  <c r="M23"/>
  <c r="R21"/>
  <c r="S21" s="1"/>
  <c r="Z21"/>
  <c r="AA21" s="1"/>
  <c r="L23" i="2"/>
  <c r="B24"/>
  <c r="D23"/>
  <c r="C23"/>
  <c r="E23"/>
  <c r="C23" i="6"/>
  <c r="E23"/>
  <c r="O23"/>
  <c r="L23"/>
  <c r="B24"/>
  <c r="D23"/>
  <c r="AF22"/>
  <c r="C23" i="8"/>
  <c r="E23"/>
  <c r="O23"/>
  <c r="B24"/>
  <c r="L23"/>
  <c r="D23"/>
  <c r="AC20"/>
  <c r="AD20"/>
  <c r="B25" i="3"/>
  <c r="E24"/>
  <c r="O24"/>
  <c r="L24"/>
  <c r="U24" s="1"/>
  <c r="C24"/>
  <c r="D24"/>
  <c r="F23" i="5"/>
  <c r="G23" s="1"/>
  <c r="H23"/>
  <c r="I23" s="1"/>
  <c r="AC19" i="6"/>
  <c r="AD19"/>
  <c r="AH19"/>
  <c r="AG19"/>
  <c r="T21" i="2"/>
  <c r="V21"/>
  <c r="W21" s="1"/>
  <c r="T22" i="7"/>
  <c r="AG22" s="1"/>
  <c r="X22"/>
  <c r="Y22" s="1"/>
  <c r="V22"/>
  <c r="W22" s="1"/>
  <c r="Z22" s="1"/>
  <c r="AA22" s="1"/>
  <c r="AF23"/>
  <c r="U23"/>
  <c r="L24"/>
  <c r="C24"/>
  <c r="E24"/>
  <c r="B25"/>
  <c r="D24"/>
  <c r="O24"/>
  <c r="X21" i="8"/>
  <c r="Y21" s="1"/>
  <c r="T21"/>
  <c r="AG21" s="1"/>
  <c r="V21"/>
  <c r="W21" s="1"/>
  <c r="Z21" s="1"/>
  <c r="AA21" s="1"/>
  <c r="P21"/>
  <c r="Q21" s="1"/>
  <c r="J21"/>
  <c r="K21" s="1"/>
  <c r="R21" s="1"/>
  <c r="S21" s="1"/>
  <c r="P22" i="3"/>
  <c r="Q22" s="1"/>
  <c r="J22"/>
  <c r="K22" s="1"/>
  <c r="R22" s="1"/>
  <c r="S22" s="1"/>
  <c r="AC19" i="2"/>
  <c r="AD19"/>
  <c r="AD21" i="5"/>
  <c r="AC21"/>
  <c r="R20" i="2"/>
  <c r="S20" s="1"/>
  <c r="Z20"/>
  <c r="AA20" s="1"/>
  <c r="J22" i="5"/>
  <c r="K22" s="1"/>
  <c r="R22" s="1"/>
  <c r="S22" s="1"/>
  <c r="P22"/>
  <c r="Q22" s="1"/>
  <c r="B25" i="1"/>
  <c r="E24"/>
  <c r="C24"/>
  <c r="L24"/>
  <c r="D24"/>
  <c r="AD21" i="4"/>
  <c r="AC21"/>
  <c r="H22" i="7"/>
  <c r="I22" s="1"/>
  <c r="H21" i="6"/>
  <c r="I21" s="1"/>
  <c r="U21" s="1"/>
  <c r="X21" i="1"/>
  <c r="Y21" s="1"/>
  <c r="U23" i="5"/>
  <c r="AG20" i="8"/>
  <c r="AG21" i="7"/>
  <c r="H22" i="5"/>
  <c r="I22" s="1"/>
  <c r="U22" s="1"/>
  <c r="H23" i="1" l="1"/>
  <c r="I23" s="1"/>
  <c r="U23" s="1"/>
  <c r="H23" i="4"/>
  <c r="I23" s="1"/>
  <c r="U23" s="1"/>
  <c r="H23" i="7"/>
  <c r="I23" s="1"/>
  <c r="H23" i="3"/>
  <c r="I23" s="1"/>
  <c r="H22" i="2"/>
  <c r="I22" s="1"/>
  <c r="U22" s="1"/>
  <c r="F24" i="1"/>
  <c r="G24" s="1"/>
  <c r="J24" s="1"/>
  <c r="K24" s="1"/>
  <c r="F24" i="7"/>
  <c r="G24" s="1"/>
  <c r="AF24"/>
  <c r="U24"/>
  <c r="T24" i="3"/>
  <c r="X24"/>
  <c r="Y24" s="1"/>
  <c r="V24"/>
  <c r="W24" s="1"/>
  <c r="AD24"/>
  <c r="F24"/>
  <c r="G24" s="1"/>
  <c r="AC24"/>
  <c r="H24"/>
  <c r="I24" s="1"/>
  <c r="L24" i="8"/>
  <c r="E24"/>
  <c r="D24"/>
  <c r="C24"/>
  <c r="B25"/>
  <c r="O24"/>
  <c r="F23"/>
  <c r="G23" s="1"/>
  <c r="AF23" i="6"/>
  <c r="F23"/>
  <c r="G23" s="1"/>
  <c r="F23" i="2"/>
  <c r="G23" s="1"/>
  <c r="J23" s="1"/>
  <c r="K23" s="1"/>
  <c r="M23"/>
  <c r="N23" i="4"/>
  <c r="P23"/>
  <c r="Q23" s="1"/>
  <c r="X23"/>
  <c r="Y23" s="1"/>
  <c r="O23"/>
  <c r="M24"/>
  <c r="V23" i="1"/>
  <c r="W23" s="1"/>
  <c r="T23"/>
  <c r="R22"/>
  <c r="S22" s="1"/>
  <c r="P23" i="7"/>
  <c r="Q23" s="1"/>
  <c r="J23"/>
  <c r="K23" s="1"/>
  <c r="R23" s="1"/>
  <c r="S23" s="1"/>
  <c r="R21" i="2"/>
  <c r="S21" s="1"/>
  <c r="Z21"/>
  <c r="AA21" s="1"/>
  <c r="C25" i="5"/>
  <c r="E25"/>
  <c r="O25"/>
  <c r="L25"/>
  <c r="U25" s="1"/>
  <c r="B26"/>
  <c r="D25"/>
  <c r="P23" i="3"/>
  <c r="Q23" s="1"/>
  <c r="J23"/>
  <c r="K23" s="1"/>
  <c r="R23" s="1"/>
  <c r="S23" s="1"/>
  <c r="T22" i="8"/>
  <c r="X22"/>
  <c r="Y22" s="1"/>
  <c r="V22"/>
  <c r="W22" s="1"/>
  <c r="Z22" s="1"/>
  <c r="AA22" s="1"/>
  <c r="P22"/>
  <c r="Q22" s="1"/>
  <c r="J22"/>
  <c r="K22" s="1"/>
  <c r="R22" s="1"/>
  <c r="S22" s="1"/>
  <c r="N22" i="2"/>
  <c r="X22"/>
  <c r="Y22" s="1"/>
  <c r="P22"/>
  <c r="Q22" s="1"/>
  <c r="O22"/>
  <c r="AD21" i="1"/>
  <c r="AC21"/>
  <c r="H22" i="6"/>
  <c r="I22" s="1"/>
  <c r="U22" s="1"/>
  <c r="V22" i="5"/>
  <c r="W22" s="1"/>
  <c r="Z22" s="1"/>
  <c r="AA22" s="1"/>
  <c r="T22"/>
  <c r="X22"/>
  <c r="Y22" s="1"/>
  <c r="M24" i="1"/>
  <c r="T23" i="5"/>
  <c r="X23"/>
  <c r="Y23" s="1"/>
  <c r="V23"/>
  <c r="W23" s="1"/>
  <c r="Z23" s="1"/>
  <c r="AA23" s="1"/>
  <c r="V21" i="6"/>
  <c r="W21" s="1"/>
  <c r="Z21" s="1"/>
  <c r="AA21" s="1"/>
  <c r="X21"/>
  <c r="Y21" s="1"/>
  <c r="T21"/>
  <c r="B26" i="1"/>
  <c r="D25"/>
  <c r="C25"/>
  <c r="L25"/>
  <c r="E25"/>
  <c r="AD21" i="8"/>
  <c r="AC21"/>
  <c r="L25" i="7"/>
  <c r="E25"/>
  <c r="O25"/>
  <c r="B26"/>
  <c r="C25"/>
  <c r="D25"/>
  <c r="T23"/>
  <c r="AG23" s="1"/>
  <c r="V23"/>
  <c r="W23" s="1"/>
  <c r="Z23" s="1"/>
  <c r="AA23" s="1"/>
  <c r="X23"/>
  <c r="Y23" s="1"/>
  <c r="AC22"/>
  <c r="AD22"/>
  <c r="AC21" i="2"/>
  <c r="AD21"/>
  <c r="J23" i="5"/>
  <c r="K23" s="1"/>
  <c r="R23" s="1"/>
  <c r="S23" s="1"/>
  <c r="P23"/>
  <c r="Q23" s="1"/>
  <c r="Z24" i="3"/>
  <c r="AA24" s="1"/>
  <c r="B26"/>
  <c r="D25"/>
  <c r="E25"/>
  <c r="L25"/>
  <c r="U25" s="1"/>
  <c r="C25"/>
  <c r="O25"/>
  <c r="AF23" i="8"/>
  <c r="U23"/>
  <c r="B25" i="6"/>
  <c r="C24"/>
  <c r="E24"/>
  <c r="L24"/>
  <c r="D24"/>
  <c r="O24"/>
  <c r="L24" i="2"/>
  <c r="B25"/>
  <c r="E24"/>
  <c r="C24"/>
  <c r="D24"/>
  <c r="V23" i="4"/>
  <c r="W23" s="1"/>
  <c r="T23"/>
  <c r="F24"/>
  <c r="G24" s="1"/>
  <c r="J24" s="1"/>
  <c r="K24" s="1"/>
  <c r="C25"/>
  <c r="E25"/>
  <c r="L25"/>
  <c r="B26"/>
  <c r="D25"/>
  <c r="AD20" i="2"/>
  <c r="AC20"/>
  <c r="V22" i="1"/>
  <c r="W22" s="1"/>
  <c r="Z22" s="1"/>
  <c r="AA22" s="1"/>
  <c r="T22"/>
  <c r="N23"/>
  <c r="P23"/>
  <c r="Q23" s="1"/>
  <c r="O23"/>
  <c r="X23"/>
  <c r="Y23" s="1"/>
  <c r="R22" i="4"/>
  <c r="S22" s="1"/>
  <c r="Z22"/>
  <c r="AA22" s="1"/>
  <c r="F24" i="5"/>
  <c r="G24" s="1"/>
  <c r="AG22" i="8"/>
  <c r="AH22"/>
  <c r="J22" i="6"/>
  <c r="K22" s="1"/>
  <c r="R22" s="1"/>
  <c r="S22" s="1"/>
  <c r="P22"/>
  <c r="Q22" s="1"/>
  <c r="V22" i="2"/>
  <c r="W22" s="1"/>
  <c r="T22"/>
  <c r="AC22" i="4"/>
  <c r="AD22"/>
  <c r="AH21" i="8"/>
  <c r="AH22" i="7"/>
  <c r="AC23" i="3"/>
  <c r="H22" i="8"/>
  <c r="I22" s="1"/>
  <c r="H23" i="2" l="1"/>
  <c r="I23" s="1"/>
  <c r="U23" s="1"/>
  <c r="H23" i="6"/>
  <c r="I23" s="1"/>
  <c r="U23" s="1"/>
  <c r="H24" i="7"/>
  <c r="I24" s="1"/>
  <c r="P24" i="5"/>
  <c r="Q24" s="1"/>
  <c r="J24"/>
  <c r="K24" s="1"/>
  <c r="R24" s="1"/>
  <c r="S24" s="1"/>
  <c r="R23" i="1"/>
  <c r="S23" s="1"/>
  <c r="Z23"/>
  <c r="AA23" s="1"/>
  <c r="B27" i="4"/>
  <c r="E26"/>
  <c r="C26"/>
  <c r="L26"/>
  <c r="D26"/>
  <c r="F25"/>
  <c r="G25" s="1"/>
  <c r="J25" s="1"/>
  <c r="K25" s="1"/>
  <c r="AC23"/>
  <c r="AD23"/>
  <c r="F24" i="2"/>
  <c r="G24" s="1"/>
  <c r="J24" s="1"/>
  <c r="K24" s="1"/>
  <c r="M24"/>
  <c r="F24" i="6"/>
  <c r="G24" s="1"/>
  <c r="B26"/>
  <c r="C25"/>
  <c r="D25"/>
  <c r="L25"/>
  <c r="E25"/>
  <c r="O25"/>
  <c r="F25" i="3"/>
  <c r="G25" s="1"/>
  <c r="L26"/>
  <c r="U26" s="1"/>
  <c r="C26"/>
  <c r="E26"/>
  <c r="B27"/>
  <c r="O26"/>
  <c r="D26"/>
  <c r="L26" i="7"/>
  <c r="E26"/>
  <c r="O26"/>
  <c r="C26"/>
  <c r="B27"/>
  <c r="D26"/>
  <c r="F25"/>
  <c r="G25" s="1"/>
  <c r="F25" i="1"/>
  <c r="G25" s="1"/>
  <c r="J25" s="1"/>
  <c r="K25" s="1"/>
  <c r="C26"/>
  <c r="L26"/>
  <c r="E26"/>
  <c r="B27"/>
  <c r="D26"/>
  <c r="AD23" i="5"/>
  <c r="AC23"/>
  <c r="N24" i="1"/>
  <c r="P24"/>
  <c r="Q24" s="1"/>
  <c r="O24"/>
  <c r="AC22" i="5"/>
  <c r="AD22"/>
  <c r="T22" i="6"/>
  <c r="V22"/>
  <c r="W22" s="1"/>
  <c r="Z22" s="1"/>
  <c r="AA22" s="1"/>
  <c r="X22"/>
  <c r="Y22" s="1"/>
  <c r="V25" i="5"/>
  <c r="W25" s="1"/>
  <c r="T25"/>
  <c r="AC25" s="1"/>
  <c r="X25"/>
  <c r="Y25" s="1"/>
  <c r="F25"/>
  <c r="G25" s="1"/>
  <c r="AD23" i="1"/>
  <c r="AC23"/>
  <c r="R23" i="4"/>
  <c r="S23" s="1"/>
  <c r="Z23"/>
  <c r="AA23" s="1"/>
  <c r="T23" i="2"/>
  <c r="V23"/>
  <c r="W23" s="1"/>
  <c r="P23" i="8"/>
  <c r="Q23" s="1"/>
  <c r="J23"/>
  <c r="K23" s="1"/>
  <c r="R23" s="1"/>
  <c r="S23" s="1"/>
  <c r="F24"/>
  <c r="G24" s="1"/>
  <c r="P24" i="3"/>
  <c r="Q24" s="1"/>
  <c r="J24"/>
  <c r="K24" s="1"/>
  <c r="R24" s="1"/>
  <c r="S24" s="1"/>
  <c r="AD22" i="2"/>
  <c r="AC22"/>
  <c r="AD22" i="1"/>
  <c r="AC22"/>
  <c r="M25" i="4"/>
  <c r="C25" i="2"/>
  <c r="D25"/>
  <c r="L25"/>
  <c r="B26"/>
  <c r="E25"/>
  <c r="U24" i="6"/>
  <c r="AF24"/>
  <c r="T23" i="8"/>
  <c r="V23"/>
  <c r="W23" s="1"/>
  <c r="Z23" s="1"/>
  <c r="AA23" s="1"/>
  <c r="X23"/>
  <c r="Y23" s="1"/>
  <c r="V25" i="3"/>
  <c r="W25" s="1"/>
  <c r="Z25" s="1"/>
  <c r="AA25" s="1"/>
  <c r="T25"/>
  <c r="AC25" s="1"/>
  <c r="X25"/>
  <c r="Y25" s="1"/>
  <c r="AD23" i="7"/>
  <c r="AC23"/>
  <c r="U25"/>
  <c r="AF25"/>
  <c r="M25" i="1"/>
  <c r="AD21" i="6"/>
  <c r="AC21"/>
  <c r="AH21"/>
  <c r="AG21"/>
  <c r="R22" i="2"/>
  <c r="S22" s="1"/>
  <c r="Z22"/>
  <c r="AA22" s="1"/>
  <c r="AC22" i="8"/>
  <c r="AD22"/>
  <c r="L26" i="5"/>
  <c r="U26" s="1"/>
  <c r="C26"/>
  <c r="D26"/>
  <c r="O26"/>
  <c r="B27"/>
  <c r="E26"/>
  <c r="Z25"/>
  <c r="AA25" s="1"/>
  <c r="N24" i="4"/>
  <c r="P24"/>
  <c r="Q24" s="1"/>
  <c r="O24"/>
  <c r="N23" i="2"/>
  <c r="P23"/>
  <c r="Q23" s="1"/>
  <c r="X23"/>
  <c r="Y23" s="1"/>
  <c r="O23"/>
  <c r="P23" i="6"/>
  <c r="Q23" s="1"/>
  <c r="J23"/>
  <c r="K23" s="1"/>
  <c r="R23" s="1"/>
  <c r="S23" s="1"/>
  <c r="T23"/>
  <c r="V23"/>
  <c r="W23" s="1"/>
  <c r="Z23" s="1"/>
  <c r="AA23" s="1"/>
  <c r="X23"/>
  <c r="Y23" s="1"/>
  <c r="C25" i="8"/>
  <c r="B26"/>
  <c r="O25"/>
  <c r="L25"/>
  <c r="E25"/>
  <c r="D25"/>
  <c r="U24"/>
  <c r="AF24"/>
  <c r="T24" i="7"/>
  <c r="AH24" s="1"/>
  <c r="V24"/>
  <c r="W24" s="1"/>
  <c r="Z24" s="1"/>
  <c r="AA24" s="1"/>
  <c r="X24"/>
  <c r="Y24" s="1"/>
  <c r="P24"/>
  <c r="Q24" s="1"/>
  <c r="J24"/>
  <c r="K24" s="1"/>
  <c r="R24" s="1"/>
  <c r="S24" s="1"/>
  <c r="H24" i="5"/>
  <c r="I24" s="1"/>
  <c r="U24" s="1"/>
  <c r="H24" i="4"/>
  <c r="I24" s="1"/>
  <c r="U24" s="1"/>
  <c r="X24" s="1"/>
  <c r="Y24" s="1"/>
  <c r="H23" i="8"/>
  <c r="I23" s="1"/>
  <c r="AH23" i="7"/>
  <c r="H24" i="1"/>
  <c r="I24" s="1"/>
  <c r="U24" s="1"/>
  <c r="T24" i="5" l="1"/>
  <c r="V24"/>
  <c r="W24" s="1"/>
  <c r="Z24" s="1"/>
  <c r="AA24" s="1"/>
  <c r="X24"/>
  <c r="Y24" s="1"/>
  <c r="AD25"/>
  <c r="H25" i="7"/>
  <c r="I25" s="1"/>
  <c r="H25" i="3"/>
  <c r="I25" s="1"/>
  <c r="V24" i="1"/>
  <c r="W24" s="1"/>
  <c r="T24"/>
  <c r="AF25" i="8"/>
  <c r="U25"/>
  <c r="L26"/>
  <c r="C26"/>
  <c r="O26"/>
  <c r="B27"/>
  <c r="D26"/>
  <c r="E26"/>
  <c r="AD23" i="6"/>
  <c r="AC23"/>
  <c r="L27" i="5"/>
  <c r="U27" s="1"/>
  <c r="C27"/>
  <c r="D27"/>
  <c r="O27"/>
  <c r="B28"/>
  <c r="E27"/>
  <c r="T26"/>
  <c r="V26"/>
  <c r="W26" s="1"/>
  <c r="X26"/>
  <c r="Y26" s="1"/>
  <c r="V25" i="7"/>
  <c r="W25" s="1"/>
  <c r="Z25" s="1"/>
  <c r="AA25" s="1"/>
  <c r="T25"/>
  <c r="X25"/>
  <c r="Y25" s="1"/>
  <c r="AD23" i="8"/>
  <c r="AC23"/>
  <c r="V24" i="6"/>
  <c r="W24" s="1"/>
  <c r="Z24" s="1"/>
  <c r="AA24" s="1"/>
  <c r="T24"/>
  <c r="X24"/>
  <c r="Y24" s="1"/>
  <c r="L26" i="2"/>
  <c r="B27"/>
  <c r="D26"/>
  <c r="C26"/>
  <c r="E26"/>
  <c r="AD23"/>
  <c r="AC23"/>
  <c r="AC22" i="6"/>
  <c r="AD22"/>
  <c r="AH22"/>
  <c r="AG22"/>
  <c r="Z24" i="1"/>
  <c r="AA24" s="1"/>
  <c r="R24"/>
  <c r="S24" s="1"/>
  <c r="L27"/>
  <c r="B28"/>
  <c r="D27"/>
  <c r="C27"/>
  <c r="E27"/>
  <c r="M26"/>
  <c r="J25" i="7"/>
  <c r="K25" s="1"/>
  <c r="R25" s="1"/>
  <c r="S25" s="1"/>
  <c r="P25"/>
  <c r="Q25" s="1"/>
  <c r="F26"/>
  <c r="G26" s="1"/>
  <c r="B28" i="3"/>
  <c r="E27"/>
  <c r="O27"/>
  <c r="L27"/>
  <c r="U27" s="1"/>
  <c r="C27"/>
  <c r="D27"/>
  <c r="J25"/>
  <c r="K25" s="1"/>
  <c r="R25" s="1"/>
  <c r="S25" s="1"/>
  <c r="P25"/>
  <c r="Q25" s="1"/>
  <c r="U25" i="6"/>
  <c r="AF25"/>
  <c r="C27" i="4"/>
  <c r="L27"/>
  <c r="D27"/>
  <c r="B28"/>
  <c r="E27"/>
  <c r="H24" i="8"/>
  <c r="I24" s="1"/>
  <c r="AH23" i="6"/>
  <c r="H25" i="5"/>
  <c r="I25" s="1"/>
  <c r="AD25" i="3"/>
  <c r="AH23" i="8"/>
  <c r="H24" i="6"/>
  <c r="I24" s="1"/>
  <c r="H24" i="2"/>
  <c r="I24" s="1"/>
  <c r="U24" s="1"/>
  <c r="H25" i="4"/>
  <c r="I25" s="1"/>
  <c r="U25" s="1"/>
  <c r="V24"/>
  <c r="W24" s="1"/>
  <c r="T24"/>
  <c r="AD24" i="7"/>
  <c r="AC24"/>
  <c r="T24" i="8"/>
  <c r="V24"/>
  <c r="W24" s="1"/>
  <c r="Z24" s="1"/>
  <c r="AA24" s="1"/>
  <c r="X24"/>
  <c r="Y24" s="1"/>
  <c r="F25"/>
  <c r="G25" s="1"/>
  <c r="R23" i="2"/>
  <c r="S23" s="1"/>
  <c r="Z23"/>
  <c r="AA23" s="1"/>
  <c r="R24" i="4"/>
  <c r="S24" s="1"/>
  <c r="Z24"/>
  <c r="AA24" s="1"/>
  <c r="F26" i="5"/>
  <c r="G26" s="1"/>
  <c r="AD26"/>
  <c r="AC26"/>
  <c r="Z26"/>
  <c r="AA26" s="1"/>
  <c r="O25" i="1"/>
  <c r="P25"/>
  <c r="Q25" s="1"/>
  <c r="N25"/>
  <c r="AG25" i="7"/>
  <c r="AH25"/>
  <c r="AH24" i="6"/>
  <c r="AG24"/>
  <c r="F25" i="2"/>
  <c r="G25" s="1"/>
  <c r="J25" s="1"/>
  <c r="K25" s="1"/>
  <c r="M25"/>
  <c r="P25" i="4"/>
  <c r="Q25" s="1"/>
  <c r="O25"/>
  <c r="X25"/>
  <c r="Y25" s="1"/>
  <c r="N25"/>
  <c r="P24" i="8"/>
  <c r="Q24" s="1"/>
  <c r="J24"/>
  <c r="K24" s="1"/>
  <c r="R24" s="1"/>
  <c r="S24" s="1"/>
  <c r="J25" i="5"/>
  <c r="K25" s="1"/>
  <c r="R25" s="1"/>
  <c r="S25" s="1"/>
  <c r="P25"/>
  <c r="Q25" s="1"/>
  <c r="F26" i="1"/>
  <c r="G26" s="1"/>
  <c r="J26" s="1"/>
  <c r="K26" s="1"/>
  <c r="C27" i="7"/>
  <c r="B28"/>
  <c r="D27"/>
  <c r="L27"/>
  <c r="E27"/>
  <c r="O27"/>
  <c r="AF26"/>
  <c r="U26"/>
  <c r="F26" i="3"/>
  <c r="G26" s="1"/>
  <c r="V26"/>
  <c r="W26" s="1"/>
  <c r="Z26" s="1"/>
  <c r="AA26" s="1"/>
  <c r="T26"/>
  <c r="AC26" s="1"/>
  <c r="X26"/>
  <c r="Y26" s="1"/>
  <c r="F25" i="6"/>
  <c r="G25" s="1"/>
  <c r="C26"/>
  <c r="L26"/>
  <c r="D26"/>
  <c r="B27"/>
  <c r="E26"/>
  <c r="O26"/>
  <c r="J24"/>
  <c r="K24" s="1"/>
  <c r="R24" s="1"/>
  <c r="S24" s="1"/>
  <c r="P24"/>
  <c r="Q24" s="1"/>
  <c r="P24" i="2"/>
  <c r="Q24" s="1"/>
  <c r="X24"/>
  <c r="Y24" s="1"/>
  <c r="O24"/>
  <c r="N24"/>
  <c r="M26" i="4"/>
  <c r="F26"/>
  <c r="G26" s="1"/>
  <c r="J26" s="1"/>
  <c r="K26" s="1"/>
  <c r="AG24" i="7"/>
  <c r="AG23" i="6"/>
  <c r="X24" i="1"/>
  <c r="Y24" s="1"/>
  <c r="H25"/>
  <c r="I25" s="1"/>
  <c r="U25" s="1"/>
  <c r="X25" s="1"/>
  <c r="Y25" s="1"/>
  <c r="AG23" i="8"/>
  <c r="AD24" i="5" l="1"/>
  <c r="AC24"/>
  <c r="H25" i="6"/>
  <c r="I25" s="1"/>
  <c r="H26" i="4"/>
  <c r="I26" s="1"/>
  <c r="U26" s="1"/>
  <c r="V26" s="1"/>
  <c r="W26" s="1"/>
  <c r="H26" i="7"/>
  <c r="I26" s="1"/>
  <c r="AD26" i="3"/>
  <c r="H26" i="1"/>
  <c r="I26" s="1"/>
  <c r="U26" s="1"/>
  <c r="H25" i="8"/>
  <c r="I25" s="1"/>
  <c r="V26" i="1"/>
  <c r="W26" s="1"/>
  <c r="T26"/>
  <c r="N26" i="4"/>
  <c r="P26"/>
  <c r="Q26" s="1"/>
  <c r="O26"/>
  <c r="X26"/>
  <c r="Y26" s="1"/>
  <c r="R24" i="2"/>
  <c r="S24" s="1"/>
  <c r="F26" i="6"/>
  <c r="G26" s="1"/>
  <c r="P25"/>
  <c r="Q25" s="1"/>
  <c r="J25"/>
  <c r="K25" s="1"/>
  <c r="R25" s="1"/>
  <c r="S25" s="1"/>
  <c r="V26" i="7"/>
  <c r="W26" s="1"/>
  <c r="Z26" s="1"/>
  <c r="AA26" s="1"/>
  <c r="T26"/>
  <c r="X26"/>
  <c r="Y26" s="1"/>
  <c r="AF27"/>
  <c r="U27"/>
  <c r="C28"/>
  <c r="L28"/>
  <c r="D28"/>
  <c r="B29"/>
  <c r="E28"/>
  <c r="O28"/>
  <c r="R25" i="4"/>
  <c r="S25" s="1"/>
  <c r="AD24" i="8"/>
  <c r="AC24"/>
  <c r="V24" i="2"/>
  <c r="W24" s="1"/>
  <c r="Z24" s="1"/>
  <c r="AA24" s="1"/>
  <c r="T24"/>
  <c r="B29" i="4"/>
  <c r="D28"/>
  <c r="C28"/>
  <c r="L28"/>
  <c r="E28"/>
  <c r="M27"/>
  <c r="T27" i="3"/>
  <c r="X27"/>
  <c r="Y27" s="1"/>
  <c r="V27"/>
  <c r="W27" s="1"/>
  <c r="AC27"/>
  <c r="F27"/>
  <c r="G27" s="1"/>
  <c r="AD27"/>
  <c r="H27"/>
  <c r="I27" s="1"/>
  <c r="F27" i="1"/>
  <c r="G27" s="1"/>
  <c r="J27" s="1"/>
  <c r="K27" s="1"/>
  <c r="M27"/>
  <c r="C27" i="2"/>
  <c r="E27"/>
  <c r="L27"/>
  <c r="B28"/>
  <c r="D27"/>
  <c r="AC25" i="7"/>
  <c r="AD25"/>
  <c r="B29" i="5"/>
  <c r="D28"/>
  <c r="L28"/>
  <c r="U28" s="1"/>
  <c r="C28"/>
  <c r="E28"/>
  <c r="O28"/>
  <c r="T27"/>
  <c r="V27"/>
  <c r="W27" s="1"/>
  <c r="X27"/>
  <c r="Y27" s="1"/>
  <c r="U26" i="8"/>
  <c r="AF26"/>
  <c r="H26" i="3"/>
  <c r="I26" s="1"/>
  <c r="H25" i="2"/>
  <c r="I25" s="1"/>
  <c r="U25" s="1"/>
  <c r="H26" i="5"/>
  <c r="I26" s="1"/>
  <c r="AH24" i="8"/>
  <c r="V25" i="1"/>
  <c r="W25" s="1"/>
  <c r="T25"/>
  <c r="C27" i="6"/>
  <c r="D27"/>
  <c r="O27"/>
  <c r="L27"/>
  <c r="B28"/>
  <c r="E27"/>
  <c r="AF26"/>
  <c r="U26"/>
  <c r="P26" i="3"/>
  <c r="Q26" s="1"/>
  <c r="J26"/>
  <c r="K26" s="1"/>
  <c r="R26" s="1"/>
  <c r="S26" s="1"/>
  <c r="AG26" i="7"/>
  <c r="AH26"/>
  <c r="F27"/>
  <c r="G27" s="1"/>
  <c r="P25" i="2"/>
  <c r="Q25" s="1"/>
  <c r="O25"/>
  <c r="N25"/>
  <c r="X25"/>
  <c r="Y25" s="1"/>
  <c r="Z25" i="1"/>
  <c r="AA25" s="1"/>
  <c r="R25"/>
  <c r="S25" s="1"/>
  <c r="J26" i="5"/>
  <c r="K26" s="1"/>
  <c r="R26" s="1"/>
  <c r="S26" s="1"/>
  <c r="P26"/>
  <c r="Q26" s="1"/>
  <c r="J25" i="8"/>
  <c r="K25" s="1"/>
  <c r="R25" s="1"/>
  <c r="S25" s="1"/>
  <c r="P25"/>
  <c r="Q25" s="1"/>
  <c r="AC24" i="4"/>
  <c r="AD24"/>
  <c r="V25"/>
  <c r="W25" s="1"/>
  <c r="Z25" s="1"/>
  <c r="AA25" s="1"/>
  <c r="T25"/>
  <c r="F27"/>
  <c r="G27" s="1"/>
  <c r="J27" s="1"/>
  <c r="K27" s="1"/>
  <c r="V25" i="6"/>
  <c r="W25" s="1"/>
  <c r="Z25" s="1"/>
  <c r="AA25" s="1"/>
  <c r="T25"/>
  <c r="X25"/>
  <c r="Y25" s="1"/>
  <c r="Z27" i="3"/>
  <c r="AA27" s="1"/>
  <c r="L28"/>
  <c r="U28" s="1"/>
  <c r="C28"/>
  <c r="D28"/>
  <c r="B29"/>
  <c r="E28"/>
  <c r="O28"/>
  <c r="P26" i="7"/>
  <c r="Q26" s="1"/>
  <c r="J26"/>
  <c r="K26" s="1"/>
  <c r="R26" s="1"/>
  <c r="S26" s="1"/>
  <c r="X26" i="1"/>
  <c r="Y26" s="1"/>
  <c r="P26"/>
  <c r="Q26" s="1"/>
  <c r="O26"/>
  <c r="N26"/>
  <c r="B29"/>
  <c r="E28"/>
  <c r="C28"/>
  <c r="L28"/>
  <c r="D28"/>
  <c r="F26" i="2"/>
  <c r="G26" s="1"/>
  <c r="J26" s="1"/>
  <c r="K26" s="1"/>
  <c r="M26"/>
  <c r="AD24" i="6"/>
  <c r="AC24"/>
  <c r="AD27" i="5"/>
  <c r="AC27"/>
  <c r="F27"/>
  <c r="G27" s="1"/>
  <c r="Z27"/>
  <c r="AA27" s="1"/>
  <c r="F26" i="8"/>
  <c r="G26" s="1"/>
  <c r="B28"/>
  <c r="C27"/>
  <c r="D27"/>
  <c r="L27"/>
  <c r="O27"/>
  <c r="E27"/>
  <c r="X25"/>
  <c r="Y25" s="1"/>
  <c r="T25"/>
  <c r="V25"/>
  <c r="W25" s="1"/>
  <c r="Z25" s="1"/>
  <c r="AA25" s="1"/>
  <c r="AC24" i="1"/>
  <c r="AD24"/>
  <c r="AG24" i="8"/>
  <c r="T26" i="4" l="1"/>
  <c r="H26" i="8"/>
  <c r="I26" s="1"/>
  <c r="H26" i="6"/>
  <c r="I26" s="1"/>
  <c r="AD25" i="8"/>
  <c r="AC25"/>
  <c r="P27" i="5"/>
  <c r="Q27" s="1"/>
  <c r="J27"/>
  <c r="K27" s="1"/>
  <c r="R27" s="1"/>
  <c r="S27" s="1"/>
  <c r="B30" i="1"/>
  <c r="D29"/>
  <c r="C29"/>
  <c r="L29"/>
  <c r="E29"/>
  <c r="R26"/>
  <c r="S26" s="1"/>
  <c r="Z26"/>
  <c r="AA26" s="1"/>
  <c r="F28" i="3"/>
  <c r="G28" s="1"/>
  <c r="V28"/>
  <c r="W28" s="1"/>
  <c r="T28"/>
  <c r="AD28" s="1"/>
  <c r="X28"/>
  <c r="Y28" s="1"/>
  <c r="AD25" i="6"/>
  <c r="AC25"/>
  <c r="AD25" i="4"/>
  <c r="AC25"/>
  <c r="R25" i="2"/>
  <c r="S25" s="1"/>
  <c r="J27" i="7"/>
  <c r="K27" s="1"/>
  <c r="R27" s="1"/>
  <c r="S27" s="1"/>
  <c r="P27"/>
  <c r="Q27" s="1"/>
  <c r="V26" i="6"/>
  <c r="W26" s="1"/>
  <c r="Z26" s="1"/>
  <c r="AA26" s="1"/>
  <c r="T26"/>
  <c r="X26"/>
  <c r="Y26" s="1"/>
  <c r="F27"/>
  <c r="G27" s="1"/>
  <c r="U27"/>
  <c r="AF27"/>
  <c r="AC25" i="1"/>
  <c r="AD25"/>
  <c r="V25" i="2"/>
  <c r="W25" s="1"/>
  <c r="Z25" s="1"/>
  <c r="AA25" s="1"/>
  <c r="T25"/>
  <c r="F28" i="5"/>
  <c r="G28" s="1"/>
  <c r="X28"/>
  <c r="Y28" s="1"/>
  <c r="T28"/>
  <c r="AC28" s="1"/>
  <c r="V28"/>
  <c r="W28" s="1"/>
  <c r="B30"/>
  <c r="D29"/>
  <c r="L29"/>
  <c r="U29" s="1"/>
  <c r="C29"/>
  <c r="E29"/>
  <c r="O29"/>
  <c r="L28" i="2"/>
  <c r="B29"/>
  <c r="E28"/>
  <c r="C28"/>
  <c r="D28"/>
  <c r="F27"/>
  <c r="G27" s="1"/>
  <c r="J27" s="1"/>
  <c r="K27" s="1"/>
  <c r="N27" i="1"/>
  <c r="P27"/>
  <c r="Q27" s="1"/>
  <c r="O27"/>
  <c r="J27" i="3"/>
  <c r="K27" s="1"/>
  <c r="R27" s="1"/>
  <c r="S27" s="1"/>
  <c r="P27"/>
  <c r="Q27" s="1"/>
  <c r="M28" i="4"/>
  <c r="AD24" i="2"/>
  <c r="AC24"/>
  <c r="B30" i="7"/>
  <c r="E29"/>
  <c r="O29"/>
  <c r="C29"/>
  <c r="L29"/>
  <c r="D29"/>
  <c r="AF28"/>
  <c r="U28"/>
  <c r="T27"/>
  <c r="X27"/>
  <c r="Y27" s="1"/>
  <c r="V27"/>
  <c r="W27" s="1"/>
  <c r="Z27" s="1"/>
  <c r="AA27" s="1"/>
  <c r="J26" i="6"/>
  <c r="K26" s="1"/>
  <c r="R26" s="1"/>
  <c r="S26" s="1"/>
  <c r="P26"/>
  <c r="Q26" s="1"/>
  <c r="Z26" i="4"/>
  <c r="AA26" s="1"/>
  <c r="R26"/>
  <c r="S26" s="1"/>
  <c r="AG25" i="8"/>
  <c r="H27" i="1"/>
  <c r="I27" s="1"/>
  <c r="U27" s="1"/>
  <c r="X27" s="1"/>
  <c r="Y27" s="1"/>
  <c r="AH25" i="6"/>
  <c r="F27" i="8"/>
  <c r="G27" s="1"/>
  <c r="AF27"/>
  <c r="U27"/>
  <c r="C28"/>
  <c r="B29"/>
  <c r="E28"/>
  <c r="L28"/>
  <c r="O28"/>
  <c r="D28"/>
  <c r="P26"/>
  <c r="Q26" s="1"/>
  <c r="J26"/>
  <c r="K26" s="1"/>
  <c r="R26" s="1"/>
  <c r="S26" s="1"/>
  <c r="N26" i="2"/>
  <c r="P26"/>
  <c r="Q26" s="1"/>
  <c r="O26"/>
  <c r="M28" i="1"/>
  <c r="F28"/>
  <c r="G28" s="1"/>
  <c r="J28" s="1"/>
  <c r="K28" s="1"/>
  <c r="Z28" i="3"/>
  <c r="AA28" s="1"/>
  <c r="B30"/>
  <c r="E29"/>
  <c r="O29"/>
  <c r="L29"/>
  <c r="U29" s="1"/>
  <c r="C29"/>
  <c r="D29"/>
  <c r="AG26" i="6"/>
  <c r="AH26"/>
  <c r="L28"/>
  <c r="E28"/>
  <c r="O28"/>
  <c r="B29"/>
  <c r="C28"/>
  <c r="D28"/>
  <c r="T26" i="8"/>
  <c r="AH26" s="1"/>
  <c r="V26"/>
  <c r="W26" s="1"/>
  <c r="Z26" s="1"/>
  <c r="AA26" s="1"/>
  <c r="X26"/>
  <c r="Y26" s="1"/>
  <c r="Z28" i="5"/>
  <c r="AA28" s="1"/>
  <c r="M27" i="2"/>
  <c r="O27" i="4"/>
  <c r="P27"/>
  <c r="Q27" s="1"/>
  <c r="N27"/>
  <c r="F28"/>
  <c r="G28" s="1"/>
  <c r="J28" s="1"/>
  <c r="K28" s="1"/>
  <c r="L29"/>
  <c r="B30"/>
  <c r="E29"/>
  <c r="C29"/>
  <c r="D29"/>
  <c r="F28" i="7"/>
  <c r="G28" s="1"/>
  <c r="AH27"/>
  <c r="AG27"/>
  <c r="AC26"/>
  <c r="AD26"/>
  <c r="AD26" i="4"/>
  <c r="AC26"/>
  <c r="AD26" i="1"/>
  <c r="AC26"/>
  <c r="H27" i="5"/>
  <c r="I27" s="1"/>
  <c r="H26" i="2"/>
  <c r="I26" s="1"/>
  <c r="U26" s="1"/>
  <c r="H27" i="4"/>
  <c r="I27" s="1"/>
  <c r="U27" s="1"/>
  <c r="H27" i="7"/>
  <c r="I27" s="1"/>
  <c r="AH25" i="8"/>
  <c r="AG25" i="6"/>
  <c r="H27" i="8" l="1"/>
  <c r="I27" s="1"/>
  <c r="H28" i="7"/>
  <c r="I28" s="1"/>
  <c r="H28" i="4"/>
  <c r="I28" s="1"/>
  <c r="U28" s="1"/>
  <c r="H27" i="2"/>
  <c r="I27" s="1"/>
  <c r="U27" s="1"/>
  <c r="AD28" i="5"/>
  <c r="T26" i="2"/>
  <c r="V26"/>
  <c r="W26" s="1"/>
  <c r="F29" i="4"/>
  <c r="G29" s="1"/>
  <c r="J29" s="1"/>
  <c r="K29" s="1"/>
  <c r="U29"/>
  <c r="M29"/>
  <c r="R27"/>
  <c r="S27" s="1"/>
  <c r="N27" i="2"/>
  <c r="P27"/>
  <c r="Q27" s="1"/>
  <c r="X27"/>
  <c r="Y27" s="1"/>
  <c r="O27"/>
  <c r="L29" i="6"/>
  <c r="D29"/>
  <c r="O29"/>
  <c r="B30"/>
  <c r="C29"/>
  <c r="E29"/>
  <c r="F28"/>
  <c r="G28" s="1"/>
  <c r="V29" i="3"/>
  <c r="W29" s="1"/>
  <c r="T29"/>
  <c r="AD29" s="1"/>
  <c r="X29"/>
  <c r="Y29" s="1"/>
  <c r="F29"/>
  <c r="G29" s="1"/>
  <c r="R26" i="2"/>
  <c r="S26" s="1"/>
  <c r="Z26"/>
  <c r="AA26" s="1"/>
  <c r="U28" i="8"/>
  <c r="AF28"/>
  <c r="C29"/>
  <c r="B30"/>
  <c r="D29"/>
  <c r="L29"/>
  <c r="O29"/>
  <c r="E29"/>
  <c r="V27"/>
  <c r="W27" s="1"/>
  <c r="Z27" s="1"/>
  <c r="AA27" s="1"/>
  <c r="X27"/>
  <c r="Y27" s="1"/>
  <c r="T27"/>
  <c r="V28" i="7"/>
  <c r="W28" s="1"/>
  <c r="Z28" s="1"/>
  <c r="AA28" s="1"/>
  <c r="X28"/>
  <c r="Y28" s="1"/>
  <c r="T28"/>
  <c r="F29"/>
  <c r="G29" s="1"/>
  <c r="V28" i="4"/>
  <c r="W28" s="1"/>
  <c r="T28"/>
  <c r="F28" i="2"/>
  <c r="G28" s="1"/>
  <c r="J28" s="1"/>
  <c r="K28" s="1"/>
  <c r="M28"/>
  <c r="F29" i="5"/>
  <c r="G29" s="1"/>
  <c r="T29"/>
  <c r="AD29" s="1"/>
  <c r="V29"/>
  <c r="W29" s="1"/>
  <c r="X29"/>
  <c r="Y29" s="1"/>
  <c r="E30"/>
  <c r="O30"/>
  <c r="L30"/>
  <c r="U30" s="1"/>
  <c r="C30"/>
  <c r="D30"/>
  <c r="AD25" i="2"/>
  <c r="AC25"/>
  <c r="F29" i="1"/>
  <c r="G29" s="1"/>
  <c r="J29" s="1"/>
  <c r="K29" s="1"/>
  <c r="C30"/>
  <c r="D30"/>
  <c r="L30"/>
  <c r="E30"/>
  <c r="H28" i="5"/>
  <c r="I28" s="1"/>
  <c r="H27" i="6"/>
  <c r="I27" s="1"/>
  <c r="AC28" i="3"/>
  <c r="T27" i="4"/>
  <c r="V27"/>
  <c r="W27" s="1"/>
  <c r="Z27" s="1"/>
  <c r="AA27" s="1"/>
  <c r="P28" i="7"/>
  <c r="Q28" s="1"/>
  <c r="J28"/>
  <c r="K28" s="1"/>
  <c r="R28" s="1"/>
  <c r="S28" s="1"/>
  <c r="C30" i="4"/>
  <c r="D30"/>
  <c r="L30"/>
  <c r="E30"/>
  <c r="T27" i="2"/>
  <c r="V27"/>
  <c r="W27" s="1"/>
  <c r="AD26" i="8"/>
  <c r="AC26"/>
  <c r="AF28" i="6"/>
  <c r="U28"/>
  <c r="Z29" i="3"/>
  <c r="AA29" s="1"/>
  <c r="O30"/>
  <c r="D30"/>
  <c r="L30"/>
  <c r="U30" s="1"/>
  <c r="C30"/>
  <c r="E30"/>
  <c r="N28" i="1"/>
  <c r="P28"/>
  <c r="Q28" s="1"/>
  <c r="O28"/>
  <c r="F28" i="8"/>
  <c r="G28" s="1"/>
  <c r="AH27"/>
  <c r="AG27"/>
  <c r="J27"/>
  <c r="K27" s="1"/>
  <c r="R27" s="1"/>
  <c r="S27" s="1"/>
  <c r="P27"/>
  <c r="Q27" s="1"/>
  <c r="V27" i="1"/>
  <c r="W27" s="1"/>
  <c r="T27"/>
  <c r="AC27" i="7"/>
  <c r="AD27"/>
  <c r="AH28"/>
  <c r="AG28"/>
  <c r="U29"/>
  <c r="AF29"/>
  <c r="C30"/>
  <c r="E30"/>
  <c r="L30"/>
  <c r="D30"/>
  <c r="O30"/>
  <c r="N28" i="4"/>
  <c r="X28"/>
  <c r="Y28" s="1"/>
  <c r="P28"/>
  <c r="Q28" s="1"/>
  <c r="O28"/>
  <c r="R27" i="1"/>
  <c r="S27" s="1"/>
  <c r="Z27"/>
  <c r="AA27" s="1"/>
  <c r="C29" i="2"/>
  <c r="D29"/>
  <c r="L29"/>
  <c r="B30"/>
  <c r="E29"/>
  <c r="Z29" i="5"/>
  <c r="AA29" s="1"/>
  <c r="J28"/>
  <c r="K28" s="1"/>
  <c r="R28" s="1"/>
  <c r="S28" s="1"/>
  <c r="P28"/>
  <c r="Q28" s="1"/>
  <c r="X27" i="6"/>
  <c r="Y27" s="1"/>
  <c r="T27"/>
  <c r="V27"/>
  <c r="W27" s="1"/>
  <c r="Z27" s="1"/>
  <c r="AA27" s="1"/>
  <c r="P27"/>
  <c r="Q27" s="1"/>
  <c r="J27"/>
  <c r="K27" s="1"/>
  <c r="R27" s="1"/>
  <c r="S27" s="1"/>
  <c r="AD26"/>
  <c r="AC26"/>
  <c r="P28" i="3"/>
  <c r="Q28" s="1"/>
  <c r="J28"/>
  <c r="K28" s="1"/>
  <c r="R28" s="1"/>
  <c r="S28" s="1"/>
  <c r="M29" i="1"/>
  <c r="X27" i="4"/>
  <c r="Y27" s="1"/>
  <c r="H28" i="1"/>
  <c r="I28" s="1"/>
  <c r="U28" s="1"/>
  <c r="X28" s="1"/>
  <c r="Y28" s="1"/>
  <c r="X26" i="2"/>
  <c r="Y26" s="1"/>
  <c r="AG26" i="8"/>
  <c r="H28" i="3"/>
  <c r="I28" s="1"/>
  <c r="H29" i="1" l="1"/>
  <c r="I29" s="1"/>
  <c r="U29" s="1"/>
  <c r="H29" i="3"/>
  <c r="I29" s="1"/>
  <c r="H29" i="4"/>
  <c r="I29" s="1"/>
  <c r="H28" i="2"/>
  <c r="I28" s="1"/>
  <c r="U28" s="1"/>
  <c r="H29" i="7"/>
  <c r="I29" s="1"/>
  <c r="X29" i="1"/>
  <c r="Y29" s="1"/>
  <c r="N29"/>
  <c r="O29"/>
  <c r="P29"/>
  <c r="Q29" s="1"/>
  <c r="AD27" i="6"/>
  <c r="AC27"/>
  <c r="F29" i="2"/>
  <c r="G29" s="1"/>
  <c r="J29" s="1"/>
  <c r="K29" s="1"/>
  <c r="M29"/>
  <c r="F30" i="7"/>
  <c r="G30" s="1"/>
  <c r="AC27" i="1"/>
  <c r="AD27"/>
  <c r="P28" i="8"/>
  <c r="Q28" s="1"/>
  <c r="J28"/>
  <c r="K28" s="1"/>
  <c r="R28" s="1"/>
  <c r="S28" s="1"/>
  <c r="F30" i="3"/>
  <c r="G30" s="1"/>
  <c r="V30"/>
  <c r="W30" s="1"/>
  <c r="Z30" s="1"/>
  <c r="AA30" s="1"/>
  <c r="T30"/>
  <c r="AC30" s="1"/>
  <c r="X30"/>
  <c r="Y30" s="1"/>
  <c r="AD27" i="2"/>
  <c r="AC27"/>
  <c r="U30" i="4"/>
  <c r="M30"/>
  <c r="AC27"/>
  <c r="AD27"/>
  <c r="F30" i="1"/>
  <c r="G30" s="1"/>
  <c r="J30" s="1"/>
  <c r="K30" s="1"/>
  <c r="X30" i="5"/>
  <c r="Y30" s="1"/>
  <c r="T30"/>
  <c r="V30"/>
  <c r="W30" s="1"/>
  <c r="AC30"/>
  <c r="F30"/>
  <c r="G30" s="1"/>
  <c r="AD30"/>
  <c r="H30"/>
  <c r="I30" s="1"/>
  <c r="J29"/>
  <c r="K29" s="1"/>
  <c r="R29" s="1"/>
  <c r="S29" s="1"/>
  <c r="P29"/>
  <c r="Q29" s="1"/>
  <c r="T28" i="2"/>
  <c r="V28"/>
  <c r="W28" s="1"/>
  <c r="AD28" i="4"/>
  <c r="AC28"/>
  <c r="P29" i="7"/>
  <c r="Q29" s="1"/>
  <c r="J29"/>
  <c r="K29" s="1"/>
  <c r="R29" s="1"/>
  <c r="S29" s="1"/>
  <c r="AC28"/>
  <c r="AD28"/>
  <c r="F29" i="8"/>
  <c r="G29" s="1"/>
  <c r="AF29"/>
  <c r="U29"/>
  <c r="C30"/>
  <c r="E30"/>
  <c r="L30"/>
  <c r="D30"/>
  <c r="O30"/>
  <c r="U29" i="6"/>
  <c r="AF29"/>
  <c r="V29" i="4"/>
  <c r="W29" s="1"/>
  <c r="T29"/>
  <c r="AC26" i="2"/>
  <c r="AD26"/>
  <c r="AG27" i="6"/>
  <c r="H29" i="5"/>
  <c r="I29" s="1"/>
  <c r="AC29" i="3"/>
  <c r="H28" i="6"/>
  <c r="I28" s="1"/>
  <c r="V28" i="1"/>
  <c r="W28" s="1"/>
  <c r="T28"/>
  <c r="V29"/>
  <c r="W29" s="1"/>
  <c r="T29"/>
  <c r="C30" i="2"/>
  <c r="E30"/>
  <c r="L30"/>
  <c r="D30"/>
  <c r="R28" i="4"/>
  <c r="S28" s="1"/>
  <c r="Z28"/>
  <c r="AA28" s="1"/>
  <c r="U30" i="7"/>
  <c r="AF30"/>
  <c r="V29"/>
  <c r="W29" s="1"/>
  <c r="Z29" s="1"/>
  <c r="AA29" s="1"/>
  <c r="X29"/>
  <c r="Y29" s="1"/>
  <c r="T29"/>
  <c r="AG29" s="1"/>
  <c r="R28" i="1"/>
  <c r="S28" s="1"/>
  <c r="Z28"/>
  <c r="AA28" s="1"/>
  <c r="T28" i="6"/>
  <c r="X28"/>
  <c r="Y28" s="1"/>
  <c r="V28"/>
  <c r="W28" s="1"/>
  <c r="Z28" s="1"/>
  <c r="AA28" s="1"/>
  <c r="F30" i="4"/>
  <c r="G30" s="1"/>
  <c r="J30" s="1"/>
  <c r="K30" s="1"/>
  <c r="M30" i="1"/>
  <c r="Z30" i="5"/>
  <c r="AA30" s="1"/>
  <c r="N28" i="2"/>
  <c r="P28"/>
  <c r="Q28" s="1"/>
  <c r="X28"/>
  <c r="Y28" s="1"/>
  <c r="O28"/>
  <c r="AD27" i="8"/>
  <c r="AC27"/>
  <c r="V28"/>
  <c r="W28" s="1"/>
  <c r="Z28" s="1"/>
  <c r="AA28" s="1"/>
  <c r="T28"/>
  <c r="X28"/>
  <c r="Y28" s="1"/>
  <c r="P29" i="3"/>
  <c r="Q29" s="1"/>
  <c r="J29"/>
  <c r="K29" s="1"/>
  <c r="R29" s="1"/>
  <c r="S29" s="1"/>
  <c r="J28" i="6"/>
  <c r="K28" s="1"/>
  <c r="R28" s="1"/>
  <c r="S28" s="1"/>
  <c r="P28"/>
  <c r="Q28" s="1"/>
  <c r="F29"/>
  <c r="G29" s="1"/>
  <c r="L30"/>
  <c r="E30"/>
  <c r="C30"/>
  <c r="D30"/>
  <c r="O30"/>
  <c r="Z27" i="2"/>
  <c r="AA27" s="1"/>
  <c r="R27"/>
  <c r="S27" s="1"/>
  <c r="P29" i="4"/>
  <c r="Q29" s="1"/>
  <c r="O29"/>
  <c r="X29"/>
  <c r="Y29" s="1"/>
  <c r="N29"/>
  <c r="H28" i="8"/>
  <c r="I28" s="1"/>
  <c r="AH27" i="6"/>
  <c r="AC29" i="5"/>
  <c r="H30" i="7" l="1"/>
  <c r="I30" s="1"/>
  <c r="J29" i="6"/>
  <c r="K29" s="1"/>
  <c r="R29" s="1"/>
  <c r="S29" s="1"/>
  <c r="P29"/>
  <c r="Q29" s="1"/>
  <c r="R29" i="4"/>
  <c r="S29" s="1"/>
  <c r="Z29"/>
  <c r="AA29" s="1"/>
  <c r="U30" i="6"/>
  <c r="AF30"/>
  <c r="AD28" i="8"/>
  <c r="AC28"/>
  <c r="R28" i="2"/>
  <c r="S28" s="1"/>
  <c r="Z28"/>
  <c r="AA28" s="1"/>
  <c r="AC28" i="6"/>
  <c r="AD28"/>
  <c r="F30" i="2"/>
  <c r="G30" s="1"/>
  <c r="J30" s="1"/>
  <c r="K30" s="1"/>
  <c r="AC29" i="1"/>
  <c r="AD29"/>
  <c r="AD28"/>
  <c r="AC28"/>
  <c r="AD29" i="4"/>
  <c r="AC29"/>
  <c r="AF30" i="8"/>
  <c r="U30"/>
  <c r="J29"/>
  <c r="K29" s="1"/>
  <c r="R29" s="1"/>
  <c r="S29" s="1"/>
  <c r="P29"/>
  <c r="Q29" s="1"/>
  <c r="AD28" i="2"/>
  <c r="AC28"/>
  <c r="P30" i="4"/>
  <c r="Q30" s="1"/>
  <c r="O30"/>
  <c r="X30"/>
  <c r="Y30" s="1"/>
  <c r="N30"/>
  <c r="Z29" i="1"/>
  <c r="AA29" s="1"/>
  <c r="R29"/>
  <c r="S29" s="1"/>
  <c r="H29" i="6"/>
  <c r="I29" s="1"/>
  <c r="H30" i="4"/>
  <c r="I30" s="1"/>
  <c r="AH28" i="8"/>
  <c r="H29"/>
  <c r="I29" s="1"/>
  <c r="AH28" i="6"/>
  <c r="H30" i="3"/>
  <c r="I30" s="1"/>
  <c r="AD30"/>
  <c r="H29" i="2"/>
  <c r="I29" s="1"/>
  <c r="U29" s="1"/>
  <c r="F30" i="6"/>
  <c r="G30" s="1"/>
  <c r="H30"/>
  <c r="I30" s="1"/>
  <c r="N30" i="1"/>
  <c r="P30"/>
  <c r="Q30" s="1"/>
  <c r="O30"/>
  <c r="AD29" i="7"/>
  <c r="AC29"/>
  <c r="X30"/>
  <c r="Y30" s="1"/>
  <c r="T30"/>
  <c r="AG30" s="1"/>
  <c r="V30"/>
  <c r="W30" s="1"/>
  <c r="Z30" s="1"/>
  <c r="AA30" s="1"/>
  <c r="M30" i="2"/>
  <c r="T29" i="6"/>
  <c r="AG29" s="1"/>
  <c r="V29"/>
  <c r="W29" s="1"/>
  <c r="Z29" s="1"/>
  <c r="AA29" s="1"/>
  <c r="X29"/>
  <c r="Y29" s="1"/>
  <c r="F30" i="8"/>
  <c r="G30" s="1"/>
  <c r="X29"/>
  <c r="Y29" s="1"/>
  <c r="T29"/>
  <c r="AG29" s="1"/>
  <c r="V29"/>
  <c r="W29" s="1"/>
  <c r="Z29" s="1"/>
  <c r="AA29" s="1"/>
  <c r="P30" i="5"/>
  <c r="Q30" s="1"/>
  <c r="J30"/>
  <c r="K30" s="1"/>
  <c r="R30" s="1"/>
  <c r="S30" s="1"/>
  <c r="V30" i="4"/>
  <c r="W30" s="1"/>
  <c r="T30"/>
  <c r="J30" i="3"/>
  <c r="K30" s="1"/>
  <c r="R30" s="1"/>
  <c r="S30" s="1"/>
  <c r="P30"/>
  <c r="Q30" s="1"/>
  <c r="J30" i="7"/>
  <c r="K30" s="1"/>
  <c r="R30" s="1"/>
  <c r="S30" s="1"/>
  <c r="P30"/>
  <c r="Q30" s="1"/>
  <c r="P29" i="2"/>
  <c r="Q29" s="1"/>
  <c r="O29"/>
  <c r="N29"/>
  <c r="X29"/>
  <c r="Y29" s="1"/>
  <c r="AG28" i="8"/>
  <c r="H30" i="1"/>
  <c r="I30" s="1"/>
  <c r="U30" s="1"/>
  <c r="AG28" i="6"/>
  <c r="AH29" i="7"/>
  <c r="V30" i="1" l="1"/>
  <c r="W30" s="1"/>
  <c r="T30"/>
  <c r="R29" i="2"/>
  <c r="S29" s="1"/>
  <c r="AC30" i="4"/>
  <c r="AD30"/>
  <c r="P30" i="8"/>
  <c r="Q30" s="1"/>
  <c r="J30"/>
  <c r="K30" s="1"/>
  <c r="R30" s="1"/>
  <c r="S30" s="1"/>
  <c r="N30" i="2"/>
  <c r="P30"/>
  <c r="Q30" s="1"/>
  <c r="O30"/>
  <c r="T30" i="6"/>
  <c r="X30"/>
  <c r="Y30" s="1"/>
  <c r="V30"/>
  <c r="W30" s="1"/>
  <c r="Z30" s="1"/>
  <c r="AA30" s="1"/>
  <c r="AD29" i="8"/>
  <c r="AC29"/>
  <c r="AC29" i="6"/>
  <c r="AD29"/>
  <c r="AC30" i="7"/>
  <c r="AD30"/>
  <c r="R30" i="1"/>
  <c r="S30" s="1"/>
  <c r="Z30"/>
  <c r="AA30" s="1"/>
  <c r="P30" i="6"/>
  <c r="Q30" s="1"/>
  <c r="J30"/>
  <c r="K30" s="1"/>
  <c r="R30" s="1"/>
  <c r="S30" s="1"/>
  <c r="T29" i="2"/>
  <c r="V29"/>
  <c r="W29" s="1"/>
  <c r="Z29" s="1"/>
  <c r="AA29" s="1"/>
  <c r="Z30" i="4"/>
  <c r="AA30" s="1"/>
  <c r="R30"/>
  <c r="S30" s="1"/>
  <c r="V30" i="8"/>
  <c r="W30" s="1"/>
  <c r="Z30" s="1"/>
  <c r="AA30" s="1"/>
  <c r="T30"/>
  <c r="X30"/>
  <c r="Y30" s="1"/>
  <c r="AH30" i="6"/>
  <c r="AG30"/>
  <c r="H30" i="8"/>
  <c r="I30" s="1"/>
  <c r="X30" i="1"/>
  <c r="Y30" s="1"/>
  <c r="AH29" i="8"/>
  <c r="AH29" i="6"/>
  <c r="H30" i="2"/>
  <c r="I30" s="1"/>
  <c r="U30" s="1"/>
  <c r="AH30" i="7"/>
  <c r="T30" i="2" l="1"/>
  <c r="V30"/>
  <c r="W30" s="1"/>
  <c r="AD30" i="8"/>
  <c r="AC30"/>
  <c r="AD30" i="6"/>
  <c r="AC30"/>
  <c r="R30" i="2"/>
  <c r="S30" s="1"/>
  <c r="Z30"/>
  <c r="AA30" s="1"/>
  <c r="AG30" i="8"/>
  <c r="AD29" i="2"/>
  <c r="AC29"/>
  <c r="AC30" i="1"/>
  <c r="AD30"/>
  <c r="AH30" i="8"/>
  <c r="X30" i="2"/>
  <c r="Y30" s="1"/>
  <c r="AC30" l="1"/>
  <c r="AD30"/>
</calcChain>
</file>

<file path=xl/sharedStrings.xml><?xml version="1.0" encoding="utf-8"?>
<sst xmlns="http://schemas.openxmlformats.org/spreadsheetml/2006/main" count="902" uniqueCount="105">
  <si>
    <t>V                  [m/s]</t>
  </si>
  <si>
    <t>V                  [Km/h]</t>
  </si>
  <si>
    <t>delta_V            [m/s]</t>
  </si>
  <si>
    <t>S (mq)</t>
  </si>
  <si>
    <t>b (m)</t>
  </si>
  <si>
    <t>AR</t>
  </si>
  <si>
    <t>T [°K]</t>
  </si>
  <si>
    <t>T/To</t>
  </si>
  <si>
    <t>Wto (Kg)</t>
  </si>
  <si>
    <t>W/S (Kg/mq)</t>
  </si>
  <si>
    <t>W/S (N/mq)</t>
  </si>
  <si>
    <t>sigma</t>
  </si>
  <si>
    <t>ro (Kg/mc)</t>
  </si>
  <si>
    <t>CDo</t>
  </si>
  <si>
    <t>e</t>
  </si>
  <si>
    <t>Clmax_3D</t>
  </si>
  <si>
    <t>n_mot</t>
  </si>
  <si>
    <t>CL_P</t>
  </si>
  <si>
    <t>CL_S</t>
  </si>
  <si>
    <t>CL_A</t>
  </si>
  <si>
    <t>CL_E</t>
  </si>
  <si>
    <t>E_max</t>
  </si>
  <si>
    <t>V_S [Km/h]</t>
  </si>
  <si>
    <t>V_P [Km/h]</t>
  </si>
  <si>
    <t>V_E [Km/h]</t>
  </si>
  <si>
    <t>V_A [Km/h]</t>
  </si>
  <si>
    <t>E_S</t>
  </si>
  <si>
    <t>E_P</t>
  </si>
  <si>
    <t>E_E</t>
  </si>
  <si>
    <t>E_A</t>
  </si>
  <si>
    <t>K</t>
  </si>
  <si>
    <t>geometria</t>
  </si>
  <si>
    <t>Pesi</t>
  </si>
  <si>
    <t>quota</t>
  </si>
  <si>
    <t>Aerodinamica</t>
  </si>
  <si>
    <t>Motore</t>
  </si>
  <si>
    <t>CD_S</t>
  </si>
  <si>
    <t>CD_P</t>
  </si>
  <si>
    <t>CD_A</t>
  </si>
  <si>
    <t>CD_E</t>
  </si>
  <si>
    <t>D_S (Kg)</t>
  </si>
  <si>
    <t>D_P (Kg)</t>
  </si>
  <si>
    <t>D_E (Kg)</t>
  </si>
  <si>
    <t>D_A (Kg)</t>
  </si>
  <si>
    <t>P_E (hp)</t>
  </si>
  <si>
    <t>P_A (hp)</t>
  </si>
  <si>
    <t>P_S (hp)</t>
  </si>
  <si>
    <t>P_P (hp)</t>
  </si>
  <si>
    <t>q             [N/mq]</t>
  </si>
  <si>
    <t>CL</t>
  </si>
  <si>
    <t>CD</t>
  </si>
  <si>
    <t>D            [Kg]</t>
  </si>
  <si>
    <t>E</t>
  </si>
  <si>
    <t>D=W/E    [Kg]</t>
  </si>
  <si>
    <t>d-CL</t>
  </si>
  <si>
    <t>Pno [KW]</t>
  </si>
  <si>
    <t>Pno           [hp]</t>
  </si>
  <si>
    <t>RC      [m/s]</t>
  </si>
  <si>
    <t>To (Kg)</t>
  </si>
  <si>
    <t>To_tot</t>
  </si>
  <si>
    <t>K_cont</t>
  </si>
  <si>
    <t>To_cr</t>
  </si>
  <si>
    <t>T_disp [Kg]</t>
  </si>
  <si>
    <t>a (m/s)</t>
  </si>
  <si>
    <t>Mach</t>
  </si>
  <si>
    <t>Td               [Kg]</t>
  </si>
  <si>
    <t>Pd        [hp]</t>
  </si>
  <si>
    <t>Diff T      [Kg]</t>
  </si>
  <si>
    <t>teta           [deg]</t>
  </si>
  <si>
    <t>Diff P        [hp]</t>
  </si>
  <si>
    <t>amm.</t>
  </si>
  <si>
    <t>h (ft)</t>
  </si>
  <si>
    <t xml:space="preserve">    h (m)</t>
  </si>
  <si>
    <t>MDD</t>
  </si>
  <si>
    <t>Td/W</t>
  </si>
  <si>
    <t>par tonda</t>
  </si>
  <si>
    <t>Vmax=</t>
  </si>
  <si>
    <t>m/s</t>
  </si>
  <si>
    <t>Vmax</t>
  </si>
  <si>
    <t>Mmax</t>
  </si>
  <si>
    <t>VDD</t>
  </si>
  <si>
    <t>Km/h</t>
  </si>
  <si>
    <t>qDD</t>
  </si>
  <si>
    <t>N/mq</t>
  </si>
  <si>
    <t>CL_DD</t>
  </si>
  <si>
    <t>CD_DD</t>
  </si>
  <si>
    <t>D_DD</t>
  </si>
  <si>
    <t>N</t>
  </si>
  <si>
    <t>Kg</t>
  </si>
  <si>
    <t>DM_max</t>
  </si>
  <si>
    <t>M_max</t>
  </si>
  <si>
    <t>D_comp    [Kg]</t>
  </si>
  <si>
    <t>V_DD</t>
  </si>
  <si>
    <t>Pno     [KW]</t>
  </si>
  <si>
    <t>SFCJ</t>
  </si>
  <si>
    <t>Range      [Km]</t>
  </si>
  <si>
    <t>Wfuel (Kg)</t>
  </si>
  <si>
    <t>Endurance     [h]</t>
  </si>
  <si>
    <t>Td/To</t>
  </si>
  <si>
    <t>SFC</t>
  </si>
  <si>
    <t>To/W</t>
  </si>
  <si>
    <t>M</t>
  </si>
  <si>
    <t>Td S/L non corr</t>
  </si>
  <si>
    <t>T_disp_approx</t>
  </si>
  <si>
    <t>Td 20000 approx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</si>
</sst>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1"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 applyAlignment="1">
      <alignment wrapText="1"/>
    </xf>
    <xf numFmtId="0" fontId="0" fillId="3" borderId="0" xfId="0" applyFill="1" applyAlignment="1">
      <alignment horizontal="center" wrapText="1"/>
    </xf>
    <xf numFmtId="0" fontId="0" fillId="4" borderId="0" xfId="0" applyFill="1"/>
    <xf numFmtId="0" fontId="0" fillId="5" borderId="0" xfId="0" applyFill="1"/>
    <xf numFmtId="0" fontId="0" fillId="0" borderId="1" xfId="0" applyFill="1" applyBorder="1"/>
    <xf numFmtId="0" fontId="0" fillId="0" borderId="2" xfId="0" applyFill="1" applyBorder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0" fontId="0" fillId="6" borderId="0" xfId="0" applyFill="1" applyAlignment="1">
      <alignment horizontal="center" wrapText="1"/>
    </xf>
    <xf numFmtId="0" fontId="0" fillId="7" borderId="0" xfId="0" applyFill="1"/>
    <xf numFmtId="164" fontId="0" fillId="7" borderId="0" xfId="0" applyNumberFormat="1" applyFill="1"/>
    <xf numFmtId="2" fontId="0" fillId="7" borderId="0" xfId="0" applyNumberFormat="1" applyFill="1"/>
    <xf numFmtId="164" fontId="0" fillId="8" borderId="0" xfId="0" applyNumberFormat="1" applyFill="1"/>
    <xf numFmtId="164" fontId="0" fillId="9" borderId="0" xfId="0" applyNumberFormat="1" applyFill="1"/>
    <xf numFmtId="166" fontId="0" fillId="9" borderId="0" xfId="0" applyNumberFormat="1" applyFill="1"/>
    <xf numFmtId="166" fontId="0" fillId="8" borderId="0" xfId="0" applyNumberFormat="1" applyFill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5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7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1818227216257117E-2"/>
          <c:y val="6.6790352504638231E-2"/>
          <c:w val="0.73863677348009915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59598720"/>
        <c:axId val="59600256"/>
      </c:scatterChart>
      <c:valAx>
        <c:axId val="595987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600256"/>
        <c:crosses val="autoZero"/>
        <c:crossBetween val="midCat"/>
      </c:valAx>
      <c:valAx>
        <c:axId val="59600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59872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363684084943948"/>
          <c:y val="0.4007421150278293"/>
          <c:w val="0.12727284657599619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483072"/>
        <c:axId val="60484608"/>
      </c:scatterChart>
      <c:valAx>
        <c:axId val="604830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484608"/>
        <c:crosses val="autoZero"/>
        <c:crossBetween val="midCat"/>
      </c:valAx>
      <c:valAx>
        <c:axId val="60484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48307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562816"/>
        <c:axId val="60580992"/>
      </c:scatterChart>
      <c:valAx>
        <c:axId val="605628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580992"/>
        <c:crosses val="autoZero"/>
        <c:crossBetween val="midCat"/>
      </c:valAx>
      <c:valAx>
        <c:axId val="60580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56281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564992"/>
        <c:axId val="60566528"/>
      </c:scatterChart>
      <c:valAx>
        <c:axId val="60564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566528"/>
        <c:crosses val="autoZero"/>
        <c:crossBetween val="midCat"/>
      </c:valAx>
      <c:valAx>
        <c:axId val="60566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5649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780544"/>
        <c:axId val="60782080"/>
      </c:scatterChart>
      <c:valAx>
        <c:axId val="607805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782080"/>
        <c:crosses val="autoZero"/>
        <c:crossBetween val="midCat"/>
      </c:valAx>
      <c:valAx>
        <c:axId val="60782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78054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637184"/>
        <c:axId val="60638720"/>
      </c:scatterChart>
      <c:valAx>
        <c:axId val="606371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638720"/>
        <c:crosses val="autoZero"/>
        <c:crossBetween val="midCat"/>
      </c:valAx>
      <c:valAx>
        <c:axId val="60638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63718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680064"/>
        <c:axId val="60681600"/>
      </c:scatterChart>
      <c:valAx>
        <c:axId val="60680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681600"/>
        <c:crosses val="autoZero"/>
        <c:crossBetween val="midCat"/>
      </c:valAx>
      <c:valAx>
        <c:axId val="60681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68006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850176"/>
        <c:axId val="60851712"/>
      </c:scatterChart>
      <c:valAx>
        <c:axId val="608501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851712"/>
        <c:crosses val="autoZero"/>
        <c:crossBetween val="midCat"/>
      </c:valAx>
      <c:valAx>
        <c:axId val="60851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85017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897536"/>
        <c:axId val="60903424"/>
      </c:scatterChart>
      <c:valAx>
        <c:axId val="60897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903424"/>
        <c:crosses val="autoZero"/>
        <c:crossBetween val="midCat"/>
      </c:valAx>
      <c:valAx>
        <c:axId val="60903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89753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944768"/>
        <c:axId val="60946304"/>
      </c:scatterChart>
      <c:valAx>
        <c:axId val="609447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946304"/>
        <c:crosses val="autoZero"/>
        <c:crossBetween val="midCat"/>
      </c:valAx>
      <c:valAx>
        <c:axId val="60946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94476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971264"/>
        <c:axId val="61009920"/>
      </c:scatterChart>
      <c:valAx>
        <c:axId val="609712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009920"/>
        <c:crosses val="autoZero"/>
        <c:crossBetween val="midCat"/>
      </c:valAx>
      <c:valAx>
        <c:axId val="61009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97126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093568"/>
        <c:axId val="60095104"/>
      </c:scatterChart>
      <c:valAx>
        <c:axId val="600935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095104"/>
        <c:crosses val="autoZero"/>
        <c:crossBetween val="midCat"/>
      </c:valAx>
      <c:valAx>
        <c:axId val="60095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09356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177856"/>
        <c:axId val="61179392"/>
      </c:scatterChart>
      <c:valAx>
        <c:axId val="611778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179392"/>
        <c:crosses val="autoZero"/>
        <c:crossBetween val="midCat"/>
      </c:valAx>
      <c:valAx>
        <c:axId val="61179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17785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221120"/>
        <c:axId val="61243392"/>
      </c:scatterChart>
      <c:valAx>
        <c:axId val="61221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243392"/>
        <c:crosses val="autoZero"/>
        <c:crossBetween val="midCat"/>
      </c:valAx>
      <c:valAx>
        <c:axId val="61243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22112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262080"/>
        <c:axId val="61091840"/>
      </c:scatterChart>
      <c:valAx>
        <c:axId val="612620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091840"/>
        <c:crosses val="autoZero"/>
        <c:crossBetween val="midCat"/>
      </c:valAx>
      <c:valAx>
        <c:axId val="61091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26208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6741121075744762E-2"/>
          <c:y val="2.3728813559322035E-2"/>
          <c:w val="0.75340859448646913"/>
          <c:h val="0.9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'h=25000'!$L$2:$L$30</c:f>
              <c:numCache>
                <c:formatCode>0.000</c:formatCode>
                <c:ptCount val="29"/>
                <c:pt idx="0">
                  <c:v>0.36573661654281492</c:v>
                </c:pt>
                <c:pt idx="1">
                  <c:v>0.38640271717863739</c:v>
                </c:pt>
                <c:pt idx="2">
                  <c:v>0.40706881781445986</c:v>
                </c:pt>
                <c:pt idx="3">
                  <c:v>0.42773491845028233</c:v>
                </c:pt>
                <c:pt idx="4">
                  <c:v>0.44840101908610486</c:v>
                </c:pt>
                <c:pt idx="5">
                  <c:v>0.46906711972192733</c:v>
                </c:pt>
                <c:pt idx="6">
                  <c:v>0.4897332203577498</c:v>
                </c:pt>
                <c:pt idx="7">
                  <c:v>0.51039932099357221</c:v>
                </c:pt>
                <c:pt idx="8">
                  <c:v>0.53106542162939474</c:v>
                </c:pt>
                <c:pt idx="9">
                  <c:v>0.55173152226521727</c:v>
                </c:pt>
                <c:pt idx="10">
                  <c:v>0.57239762290103968</c:v>
                </c:pt>
                <c:pt idx="11">
                  <c:v>0.59306372353686221</c:v>
                </c:pt>
                <c:pt idx="12">
                  <c:v>0.61372982417268462</c:v>
                </c:pt>
                <c:pt idx="13">
                  <c:v>0.63439592480850715</c:v>
                </c:pt>
                <c:pt idx="14">
                  <c:v>0.65506202544432957</c:v>
                </c:pt>
                <c:pt idx="15">
                  <c:v>0.67572812608015209</c:v>
                </c:pt>
                <c:pt idx="16">
                  <c:v>0.69639422671597451</c:v>
                </c:pt>
                <c:pt idx="17">
                  <c:v>0.71706032735179703</c:v>
                </c:pt>
                <c:pt idx="18">
                  <c:v>0.73772642798761956</c:v>
                </c:pt>
                <c:pt idx="19">
                  <c:v>0.75839252862344197</c:v>
                </c:pt>
                <c:pt idx="20">
                  <c:v>0.7790586292592645</c:v>
                </c:pt>
                <c:pt idx="21">
                  <c:v>0.79972472989508692</c:v>
                </c:pt>
                <c:pt idx="22">
                  <c:v>0.82039083053090944</c:v>
                </c:pt>
                <c:pt idx="23">
                  <c:v>0.84105693116673186</c:v>
                </c:pt>
                <c:pt idx="24">
                  <c:v>0.86172303180255416</c:v>
                </c:pt>
                <c:pt idx="25">
                  <c:v>0.88238913243837658</c:v>
                </c:pt>
                <c:pt idx="26">
                  <c:v>0.90305523307419899</c:v>
                </c:pt>
                <c:pt idx="27">
                  <c:v>0.9237213337100213</c:v>
                </c:pt>
                <c:pt idx="28">
                  <c:v>0.94438743434584371</c:v>
                </c:pt>
              </c:numCache>
            </c:numRef>
          </c:xVal>
          <c:yVal>
            <c:numRef>
              <c:f>'h=25000'!$K$2:$K$30</c:f>
              <c:numCache>
                <c:formatCode>0.0</c:formatCode>
                <c:ptCount val="29"/>
                <c:pt idx="0">
                  <c:v>7251.5742487087691</c:v>
                </c:pt>
                <c:pt idx="1">
                  <c:v>7127.9042876294416</c:v>
                </c:pt>
                <c:pt idx="2">
                  <c:v>7060.421531358118</c:v>
                </c:pt>
                <c:pt idx="3">
                  <c:v>7045.5399841012213</c:v>
                </c:pt>
                <c:pt idx="4">
                  <c:v>7080.5612315104499</c:v>
                </c:pt>
                <c:pt idx="5">
                  <c:v>7163.4789159199154</c:v>
                </c:pt>
                <c:pt idx="6">
                  <c:v>7292.832716917068</c:v>
                </c:pt>
                <c:pt idx="7">
                  <c:v>7467.5978059289218</c:v>
                </c:pt>
                <c:pt idx="8">
                  <c:v>7687.1001116694342</c:v>
                </c:pt>
                <c:pt idx="9">
                  <c:v>7950.9506289010988</c:v>
                </c:pt>
                <c:pt idx="10">
                  <c:v>8258.9939576722936</c:v>
                </c:pt>
                <c:pt idx="11">
                  <c:v>8611.2676018702132</c:v>
                </c:pt>
                <c:pt idx="12">
                  <c:v>9007.9694910033504</c:v>
                </c:pt>
                <c:pt idx="13">
                  <c:v>9449.4318500522968</c:v>
                </c:pt>
                <c:pt idx="14">
                  <c:v>9936.1000154930061</c:v>
                </c:pt>
                <c:pt idx="15">
                  <c:v>10468.515138595236</c:v>
                </c:pt>
                <c:pt idx="16">
                  <c:v>11047.299968488391</c:v>
                </c:pt>
                <c:pt idx="17">
                  <c:v>11673.147093669879</c:v>
                </c:pt>
                <c:pt idx="18">
                  <c:v>12346.809159873417</c:v>
                </c:pt>
                <c:pt idx="19">
                  <c:v>13069.090687308557</c:v>
                </c:pt>
                <c:pt idx="20">
                  <c:v>13840.84119028541</c:v>
                </c:pt>
                <c:pt idx="21">
                  <c:v>14662.949363635484</c:v>
                </c:pt>
                <c:pt idx="22">
                  <c:v>15536.338147816217</c:v>
                </c:pt>
                <c:pt idx="23">
                  <c:v>16461.960521564655</c:v>
                </c:pt>
                <c:pt idx="24">
                  <c:v>17440.795899962286</c:v>
                </c:pt>
                <c:pt idx="25">
                  <c:v>18473.847038657063</c:v>
                </c:pt>
                <c:pt idx="26">
                  <c:v>19562.137363160291</c:v>
                </c:pt>
                <c:pt idx="27">
                  <c:v>20706.708656647777</c:v>
                </c:pt>
                <c:pt idx="28">
                  <c:v>21908.619051349138</c:v>
                </c:pt>
              </c:numCache>
            </c:numRef>
          </c:yVal>
          <c:smooth val="1"/>
        </c:ser>
        <c:ser>
          <c:idx val="1"/>
          <c:order val="1"/>
          <c:tx>
            <c:v>D_compr</c:v>
          </c:tx>
          <c:marker>
            <c:symbol val="none"/>
          </c:marker>
          <c:xVal>
            <c:numRef>
              <c:f>'h=25000'!$L$2:$L$30</c:f>
              <c:numCache>
                <c:formatCode>0.000</c:formatCode>
                <c:ptCount val="29"/>
                <c:pt idx="0">
                  <c:v>0.36573661654281492</c:v>
                </c:pt>
                <c:pt idx="1">
                  <c:v>0.38640271717863739</c:v>
                </c:pt>
                <c:pt idx="2">
                  <c:v>0.40706881781445986</c:v>
                </c:pt>
                <c:pt idx="3">
                  <c:v>0.42773491845028233</c:v>
                </c:pt>
                <c:pt idx="4">
                  <c:v>0.44840101908610486</c:v>
                </c:pt>
                <c:pt idx="5">
                  <c:v>0.46906711972192733</c:v>
                </c:pt>
                <c:pt idx="6">
                  <c:v>0.4897332203577498</c:v>
                </c:pt>
                <c:pt idx="7">
                  <c:v>0.51039932099357221</c:v>
                </c:pt>
                <c:pt idx="8">
                  <c:v>0.53106542162939474</c:v>
                </c:pt>
                <c:pt idx="9">
                  <c:v>0.55173152226521727</c:v>
                </c:pt>
                <c:pt idx="10">
                  <c:v>0.57239762290103968</c:v>
                </c:pt>
                <c:pt idx="11">
                  <c:v>0.59306372353686221</c:v>
                </c:pt>
                <c:pt idx="12">
                  <c:v>0.61372982417268462</c:v>
                </c:pt>
                <c:pt idx="13">
                  <c:v>0.63439592480850715</c:v>
                </c:pt>
                <c:pt idx="14">
                  <c:v>0.65506202544432957</c:v>
                </c:pt>
                <c:pt idx="15">
                  <c:v>0.67572812608015209</c:v>
                </c:pt>
                <c:pt idx="16">
                  <c:v>0.69639422671597451</c:v>
                </c:pt>
                <c:pt idx="17">
                  <c:v>0.71706032735179703</c:v>
                </c:pt>
                <c:pt idx="18">
                  <c:v>0.73772642798761956</c:v>
                </c:pt>
                <c:pt idx="19">
                  <c:v>0.75839252862344197</c:v>
                </c:pt>
                <c:pt idx="20">
                  <c:v>0.7790586292592645</c:v>
                </c:pt>
                <c:pt idx="21">
                  <c:v>0.79972472989508692</c:v>
                </c:pt>
                <c:pt idx="22">
                  <c:v>0.82039083053090944</c:v>
                </c:pt>
                <c:pt idx="23">
                  <c:v>0.84105693116673186</c:v>
                </c:pt>
                <c:pt idx="24">
                  <c:v>0.86172303180255416</c:v>
                </c:pt>
                <c:pt idx="25">
                  <c:v>0.88238913243837658</c:v>
                </c:pt>
                <c:pt idx="26">
                  <c:v>0.90305523307419899</c:v>
                </c:pt>
                <c:pt idx="27">
                  <c:v>0.9237213337100213</c:v>
                </c:pt>
                <c:pt idx="28">
                  <c:v>0.94438743434584371</c:v>
                </c:pt>
              </c:numCache>
            </c:numRef>
          </c:xVal>
          <c:yVal>
            <c:numRef>
              <c:f>'h=25000'!$W$2:$W$30</c:f>
              <c:numCache>
                <c:formatCode>0.0</c:formatCode>
                <c:ptCount val="29"/>
                <c:pt idx="0">
                  <c:v>7251.5742487087691</c:v>
                </c:pt>
                <c:pt idx="1">
                  <c:v>7127.9042876294452</c:v>
                </c:pt>
                <c:pt idx="2">
                  <c:v>7060.421531358118</c:v>
                </c:pt>
                <c:pt idx="3">
                  <c:v>7045.5399841012222</c:v>
                </c:pt>
                <c:pt idx="4">
                  <c:v>7080.5612315104536</c:v>
                </c:pt>
                <c:pt idx="5">
                  <c:v>7163.4789159199172</c:v>
                </c:pt>
                <c:pt idx="6">
                  <c:v>7292.8327169170698</c:v>
                </c:pt>
                <c:pt idx="7">
                  <c:v>7467.5978059289264</c:v>
                </c:pt>
                <c:pt idx="8">
                  <c:v>7687.1001116694342</c:v>
                </c:pt>
                <c:pt idx="9">
                  <c:v>7950.9506289011006</c:v>
                </c:pt>
                <c:pt idx="10">
                  <c:v>8258.9939576722936</c:v>
                </c:pt>
                <c:pt idx="11">
                  <c:v>8611.2676018702132</c:v>
                </c:pt>
                <c:pt idx="12">
                  <c:v>9007.9694910033522</c:v>
                </c:pt>
                <c:pt idx="13">
                  <c:v>9449.4318500522968</c:v>
                </c:pt>
                <c:pt idx="14">
                  <c:v>9936.1000154930098</c:v>
                </c:pt>
                <c:pt idx="15">
                  <c:v>10468.515138595236</c:v>
                </c:pt>
                <c:pt idx="16">
                  <c:v>11047.299968488391</c:v>
                </c:pt>
                <c:pt idx="17">
                  <c:v>11673.147093669879</c:v>
                </c:pt>
                <c:pt idx="18">
                  <c:v>12346.809159873423</c:v>
                </c:pt>
                <c:pt idx="19">
                  <c:v>13069.090687308564</c:v>
                </c:pt>
                <c:pt idx="20">
                  <c:v>13840.841190285415</c:v>
                </c:pt>
                <c:pt idx="21">
                  <c:v>14662.949363635485</c:v>
                </c:pt>
                <c:pt idx="22">
                  <c:v>15611.692763307694</c:v>
                </c:pt>
                <c:pt idx="23">
                  <c:v>20610.402298590328</c:v>
                </c:pt>
                <c:pt idx="24">
                  <c:v>25835.437855386997</c:v>
                </c:pt>
                <c:pt idx="25">
                  <c:v>31286.799433697739</c:v>
                </c:pt>
                <c:pt idx="26">
                  <c:v>36964.487033522528</c:v>
                </c:pt>
                <c:pt idx="27">
                  <c:v>42868.500654861338</c:v>
                </c:pt>
                <c:pt idx="28">
                  <c:v>48998.840297714247</c:v>
                </c:pt>
              </c:numCache>
            </c:numRef>
          </c:yVal>
          <c:smooth val="1"/>
        </c:ser>
        <c:ser>
          <c:idx val="2"/>
          <c:order val="2"/>
          <c:tx>
            <c:v>Td</c:v>
          </c:tx>
          <c:marker>
            <c:symbol val="none"/>
          </c:marker>
          <c:xVal>
            <c:numRef>
              <c:f>'h=25000'!$L$2:$L$30</c:f>
              <c:numCache>
                <c:formatCode>0.000</c:formatCode>
                <c:ptCount val="29"/>
                <c:pt idx="0">
                  <c:v>0.36573661654281492</c:v>
                </c:pt>
                <c:pt idx="1">
                  <c:v>0.38640271717863739</c:v>
                </c:pt>
                <c:pt idx="2">
                  <c:v>0.40706881781445986</c:v>
                </c:pt>
                <c:pt idx="3">
                  <c:v>0.42773491845028233</c:v>
                </c:pt>
                <c:pt idx="4">
                  <c:v>0.44840101908610486</c:v>
                </c:pt>
                <c:pt idx="5">
                  <c:v>0.46906711972192733</c:v>
                </c:pt>
                <c:pt idx="6">
                  <c:v>0.4897332203577498</c:v>
                </c:pt>
                <c:pt idx="7">
                  <c:v>0.51039932099357221</c:v>
                </c:pt>
                <c:pt idx="8">
                  <c:v>0.53106542162939474</c:v>
                </c:pt>
                <c:pt idx="9">
                  <c:v>0.55173152226521727</c:v>
                </c:pt>
                <c:pt idx="10">
                  <c:v>0.57239762290103968</c:v>
                </c:pt>
                <c:pt idx="11">
                  <c:v>0.59306372353686221</c:v>
                </c:pt>
                <c:pt idx="12">
                  <c:v>0.61372982417268462</c:v>
                </c:pt>
                <c:pt idx="13">
                  <c:v>0.63439592480850715</c:v>
                </c:pt>
                <c:pt idx="14">
                  <c:v>0.65506202544432957</c:v>
                </c:pt>
                <c:pt idx="15">
                  <c:v>0.67572812608015209</c:v>
                </c:pt>
                <c:pt idx="16">
                  <c:v>0.69639422671597451</c:v>
                </c:pt>
                <c:pt idx="17">
                  <c:v>0.71706032735179703</c:v>
                </c:pt>
                <c:pt idx="18">
                  <c:v>0.73772642798761956</c:v>
                </c:pt>
                <c:pt idx="19">
                  <c:v>0.75839252862344197</c:v>
                </c:pt>
                <c:pt idx="20">
                  <c:v>0.7790586292592645</c:v>
                </c:pt>
                <c:pt idx="21">
                  <c:v>0.79972472989508692</c:v>
                </c:pt>
                <c:pt idx="22">
                  <c:v>0.82039083053090944</c:v>
                </c:pt>
                <c:pt idx="23">
                  <c:v>0.84105693116673186</c:v>
                </c:pt>
                <c:pt idx="24">
                  <c:v>0.86172303180255416</c:v>
                </c:pt>
                <c:pt idx="25">
                  <c:v>0.88238913243837658</c:v>
                </c:pt>
                <c:pt idx="26">
                  <c:v>0.90305523307419899</c:v>
                </c:pt>
                <c:pt idx="27">
                  <c:v>0.9237213337100213</c:v>
                </c:pt>
                <c:pt idx="28">
                  <c:v>0.94438743434584371</c:v>
                </c:pt>
              </c:numCache>
            </c:numRef>
          </c:xVal>
          <c:yVal>
            <c:numRef>
              <c:f>'h=25000'!$O$2:$O$30</c:f>
              <c:numCache>
                <c:formatCode>General</c:formatCode>
                <c:ptCount val="29"/>
                <c:pt idx="0">
                  <c:v>8966.0869241449891</c:v>
                </c:pt>
                <c:pt idx="1">
                  <c:v>9472.7194195058164</c:v>
                </c:pt>
                <c:pt idx="2">
                  <c:v>9979.3519148666437</c:v>
                </c:pt>
                <c:pt idx="3">
                  <c:v>10485.984410227471</c:v>
                </c:pt>
                <c:pt idx="4">
                  <c:v>10992.616905588298</c:v>
                </c:pt>
                <c:pt idx="5">
                  <c:v>11499.249400949126</c:v>
                </c:pt>
                <c:pt idx="6">
                  <c:v>12005.881896309955</c:v>
                </c:pt>
                <c:pt idx="7">
                  <c:v>12512.51439167078</c:v>
                </c:pt>
                <c:pt idx="8">
                  <c:v>13019.146887031609</c:v>
                </c:pt>
                <c:pt idx="9">
                  <c:v>13525.779382392435</c:v>
                </c:pt>
                <c:pt idx="10">
                  <c:v>14032.411877753262</c:v>
                </c:pt>
                <c:pt idx="11">
                  <c:v>14539.044373114089</c:v>
                </c:pt>
                <c:pt idx="12">
                  <c:v>15045.676868474917</c:v>
                </c:pt>
                <c:pt idx="13">
                  <c:v>15552.309363835744</c:v>
                </c:pt>
                <c:pt idx="14">
                  <c:v>16058.941859196571</c:v>
                </c:pt>
                <c:pt idx="15">
                  <c:v>16565.574354557397</c:v>
                </c:pt>
                <c:pt idx="16">
                  <c:v>17072.206849918228</c:v>
                </c:pt>
                <c:pt idx="17">
                  <c:v>17578.839345279051</c:v>
                </c:pt>
                <c:pt idx="18">
                  <c:v>18085.471840639882</c:v>
                </c:pt>
                <c:pt idx="19">
                  <c:v>18592.104336000706</c:v>
                </c:pt>
                <c:pt idx="20">
                  <c:v>19098.736831361537</c:v>
                </c:pt>
                <c:pt idx="21">
                  <c:v>19605.369326722361</c:v>
                </c:pt>
                <c:pt idx="22">
                  <c:v>20112.001822083188</c:v>
                </c:pt>
                <c:pt idx="23">
                  <c:v>20618.634317444015</c:v>
                </c:pt>
                <c:pt idx="24">
                  <c:v>21125.266812804839</c:v>
                </c:pt>
                <c:pt idx="25">
                  <c:v>21631.899308165666</c:v>
                </c:pt>
                <c:pt idx="26">
                  <c:v>22138.53180352649</c:v>
                </c:pt>
                <c:pt idx="27">
                  <c:v>22645.164298887317</c:v>
                </c:pt>
                <c:pt idx="28">
                  <c:v>23151.796794248141</c:v>
                </c:pt>
              </c:numCache>
            </c:numRef>
          </c:yVal>
          <c:smooth val="1"/>
        </c:ser>
        <c:axId val="61133568"/>
        <c:axId val="61135104"/>
      </c:scatterChart>
      <c:valAx>
        <c:axId val="61133568"/>
        <c:scaling>
          <c:orientation val="minMax"/>
        </c:scaling>
        <c:axPos val="b"/>
        <c:numFmt formatCode="0.00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1135104"/>
        <c:crosses val="autoZero"/>
        <c:crossBetween val="midCat"/>
      </c:valAx>
      <c:valAx>
        <c:axId val="61135104"/>
        <c:scaling>
          <c:orientation val="minMax"/>
        </c:scaling>
        <c:axPos val="l"/>
        <c:majorGridlines/>
        <c:numFmt formatCode="0.0" sourceLinked="1"/>
        <c:tickLblPos val="nextTo"/>
        <c:crossAx val="6113356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336576"/>
        <c:axId val="61428480"/>
      </c:scatterChart>
      <c:valAx>
        <c:axId val="61336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428480"/>
        <c:crosses val="autoZero"/>
        <c:crossBetween val="midCat"/>
      </c:valAx>
      <c:valAx>
        <c:axId val="61428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33657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346944"/>
        <c:axId val="61348480"/>
      </c:scatterChart>
      <c:valAx>
        <c:axId val="613469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348480"/>
        <c:crosses val="autoZero"/>
        <c:crossBetween val="midCat"/>
      </c:valAx>
      <c:valAx>
        <c:axId val="61348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34694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381248"/>
        <c:axId val="61395328"/>
      </c:scatterChart>
      <c:valAx>
        <c:axId val="613812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395328"/>
        <c:crosses val="autoZero"/>
        <c:crossBetween val="midCat"/>
      </c:valAx>
      <c:valAx>
        <c:axId val="61395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38124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575936"/>
        <c:axId val="61577472"/>
      </c:scatterChart>
      <c:valAx>
        <c:axId val="615759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577472"/>
        <c:crosses val="autoZero"/>
        <c:crossBetween val="midCat"/>
      </c:valAx>
      <c:valAx>
        <c:axId val="61577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57593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491840"/>
        <c:axId val="61497728"/>
      </c:scatterChart>
      <c:valAx>
        <c:axId val="614918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497728"/>
        <c:crosses val="autoZero"/>
        <c:crossBetween val="midCat"/>
      </c:valAx>
      <c:valAx>
        <c:axId val="61497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49184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608704"/>
        <c:axId val="61610240"/>
      </c:scatterChart>
      <c:valAx>
        <c:axId val="61608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610240"/>
        <c:crosses val="autoZero"/>
        <c:crossBetween val="midCat"/>
      </c:valAx>
      <c:valAx>
        <c:axId val="61610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6087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59923456"/>
        <c:axId val="59958016"/>
      </c:scatterChart>
      <c:valAx>
        <c:axId val="599234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958016"/>
        <c:crosses val="autoZero"/>
        <c:crossBetween val="midCat"/>
      </c:valAx>
      <c:valAx>
        <c:axId val="59958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92345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643392"/>
        <c:axId val="61649280"/>
      </c:scatterChart>
      <c:valAx>
        <c:axId val="61643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649280"/>
        <c:crosses val="autoZero"/>
        <c:crossBetween val="midCat"/>
      </c:valAx>
      <c:valAx>
        <c:axId val="61649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6433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768448"/>
        <c:axId val="61769984"/>
      </c:scatterChart>
      <c:valAx>
        <c:axId val="61768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769984"/>
        <c:crosses val="autoZero"/>
        <c:crossBetween val="midCat"/>
      </c:valAx>
      <c:valAx>
        <c:axId val="61769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76844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794944"/>
        <c:axId val="61698432"/>
      </c:scatterChart>
      <c:valAx>
        <c:axId val="617949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698432"/>
        <c:crosses val="autoZero"/>
        <c:crossBetween val="midCat"/>
      </c:valAx>
      <c:valAx>
        <c:axId val="61698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79494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1801216"/>
        <c:axId val="61802752"/>
      </c:scatterChart>
      <c:valAx>
        <c:axId val="618012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02752"/>
        <c:crosses val="autoZero"/>
        <c:crossBetween val="midCat"/>
      </c:valAx>
      <c:valAx>
        <c:axId val="61802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0121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012416"/>
        <c:axId val="62018304"/>
      </c:scatterChart>
      <c:valAx>
        <c:axId val="620124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018304"/>
        <c:crosses val="autoZero"/>
        <c:crossBetween val="midCat"/>
      </c:valAx>
      <c:valAx>
        <c:axId val="62018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01241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83"/>
          <c:y val="3.4229869715901154E-2"/>
          <c:w val="0.63860433638300595"/>
          <c:h val="0.85574674289752883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3726.8953767946277</c:v>
                </c:pt>
                <c:pt idx="19">
                  <c:v>3788.1789412767398</c:v>
                </c:pt>
                <c:pt idx="20">
                  <c:v>3856.6220483595371</c:v>
                </c:pt>
                <c:pt idx="21">
                  <c:v>3931.8444572675116</c:v>
                </c:pt>
                <c:pt idx="22">
                  <c:v>4013.5079749009105</c:v>
                </c:pt>
                <c:pt idx="23">
                  <c:v>4101.3109971347685</c:v>
                </c:pt>
                <c:pt idx="24">
                  <c:v>4194.9838593454197</c:v>
                </c:pt>
                <c:pt idx="25">
                  <c:v>4294.2848619105562</c:v>
                </c:pt>
                <c:pt idx="26">
                  <c:v>4398.9968609764092</c:v>
                </c:pt>
                <c:pt idx="27">
                  <c:v>4508.9243344454608</c:v>
                </c:pt>
                <c:pt idx="28">
                  <c:v>4623.8908489599553</c:v>
                </c:pt>
              </c:numCache>
            </c:numRef>
          </c:yVal>
          <c:smooth val="1"/>
        </c:ser>
        <c:ser>
          <c:idx val="1"/>
          <c:order val="1"/>
          <c:tx>
            <c:v>D_c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3900.4897513875489</c:v>
                </c:pt>
                <c:pt idx="19">
                  <c:v>4953.327557013512</c:v>
                </c:pt>
                <c:pt idx="20">
                  <c:v>6006.1653626394818</c:v>
                </c:pt>
              </c:numCache>
            </c:numRef>
          </c:yVal>
          <c:smooth val="1"/>
        </c:ser>
        <c:ser>
          <c:idx val="2"/>
          <c:order val="2"/>
          <c:tx>
            <c:v>Td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4161.6567930311558</c:v>
                </c:pt>
                <c:pt idx="1">
                  <c:v>4161.6567930311558</c:v>
                </c:pt>
                <c:pt idx="2">
                  <c:v>4161.6567930311558</c:v>
                </c:pt>
                <c:pt idx="3">
                  <c:v>4161.6567930311558</c:v>
                </c:pt>
                <c:pt idx="4">
                  <c:v>4161.6567930311558</c:v>
                </c:pt>
                <c:pt idx="5">
                  <c:v>4161.6567930311558</c:v>
                </c:pt>
                <c:pt idx="6">
                  <c:v>4161.6567930311558</c:v>
                </c:pt>
                <c:pt idx="7">
                  <c:v>4161.6567930311558</c:v>
                </c:pt>
                <c:pt idx="8">
                  <c:v>4161.6567930311558</c:v>
                </c:pt>
                <c:pt idx="9">
                  <c:v>4161.6567930311558</c:v>
                </c:pt>
                <c:pt idx="10">
                  <c:v>4161.6567930311558</c:v>
                </c:pt>
                <c:pt idx="11">
                  <c:v>4161.6567930311558</c:v>
                </c:pt>
                <c:pt idx="12">
                  <c:v>4161.6567930311558</c:v>
                </c:pt>
                <c:pt idx="13">
                  <c:v>4161.6567930311558</c:v>
                </c:pt>
                <c:pt idx="14">
                  <c:v>4161.6567930311558</c:v>
                </c:pt>
                <c:pt idx="15">
                  <c:v>4161.6567930311558</c:v>
                </c:pt>
                <c:pt idx="16">
                  <c:v>4161.6567930311558</c:v>
                </c:pt>
                <c:pt idx="17">
                  <c:v>4161.6567930311558</c:v>
                </c:pt>
                <c:pt idx="18">
                  <c:v>4161.6567930311558</c:v>
                </c:pt>
                <c:pt idx="19">
                  <c:v>4161.6567930311558</c:v>
                </c:pt>
                <c:pt idx="20">
                  <c:v>4161.6567930311558</c:v>
                </c:pt>
                <c:pt idx="21">
                  <c:v>4161.6567930311558</c:v>
                </c:pt>
                <c:pt idx="22">
                  <c:v>4161.6567930311558</c:v>
                </c:pt>
                <c:pt idx="23">
                  <c:v>4161.6567930311558</c:v>
                </c:pt>
                <c:pt idx="24">
                  <c:v>4161.6567930311558</c:v>
                </c:pt>
                <c:pt idx="25">
                  <c:v>4161.6567930311558</c:v>
                </c:pt>
                <c:pt idx="26">
                  <c:v>4161.6567930311558</c:v>
                </c:pt>
                <c:pt idx="27">
                  <c:v>4161.6567930311558</c:v>
                </c:pt>
                <c:pt idx="28">
                  <c:v>4161.6567930311558</c:v>
                </c:pt>
              </c:numCache>
            </c:numRef>
          </c:yVal>
          <c:smooth val="1"/>
        </c:ser>
        <c:axId val="62052224"/>
        <c:axId val="62053760"/>
      </c:scatterChart>
      <c:valAx>
        <c:axId val="62052224"/>
        <c:scaling>
          <c:orientation val="minMax"/>
          <c:max val="1.1000000000000001"/>
          <c:min val="0.2"/>
        </c:scaling>
        <c:axPos val="b"/>
        <c:numFmt formatCode="0.00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2053760"/>
        <c:crosses val="autoZero"/>
        <c:crossBetween val="midCat"/>
      </c:valAx>
      <c:valAx>
        <c:axId val="62053760"/>
        <c:scaling>
          <c:orientation val="minMax"/>
          <c:max val="8000"/>
          <c:min val="3000"/>
        </c:scaling>
        <c:axPos val="l"/>
        <c:majorGridlines/>
        <c:numFmt formatCode="0.0" sourceLinked="1"/>
        <c:tickLblPos val="nextTo"/>
        <c:crossAx val="6205222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88"/>
          <c:y val="3.4229869715901154E-2"/>
          <c:w val="0.63860433638300651"/>
          <c:h val="0.85574674289752883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3726.8953767946277</c:v>
                </c:pt>
                <c:pt idx="19">
                  <c:v>3788.1789412767398</c:v>
                </c:pt>
                <c:pt idx="20">
                  <c:v>3856.6220483595371</c:v>
                </c:pt>
                <c:pt idx="21">
                  <c:v>3931.8444572675116</c:v>
                </c:pt>
                <c:pt idx="22">
                  <c:v>4013.5079749009105</c:v>
                </c:pt>
                <c:pt idx="23">
                  <c:v>4101.3109971347685</c:v>
                </c:pt>
                <c:pt idx="24">
                  <c:v>4194.9838593454197</c:v>
                </c:pt>
                <c:pt idx="25">
                  <c:v>4294.2848619105562</c:v>
                </c:pt>
                <c:pt idx="26">
                  <c:v>4398.9968609764092</c:v>
                </c:pt>
                <c:pt idx="27">
                  <c:v>4508.9243344454608</c:v>
                </c:pt>
                <c:pt idx="28">
                  <c:v>4623.8908489599553</c:v>
                </c:pt>
              </c:numCache>
            </c:numRef>
          </c:yVal>
          <c:smooth val="1"/>
        </c:ser>
        <c:ser>
          <c:idx val="1"/>
          <c:order val="1"/>
          <c:tx>
            <c:v>D_c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3900.4897513875489</c:v>
                </c:pt>
                <c:pt idx="19">
                  <c:v>4953.327557013512</c:v>
                </c:pt>
                <c:pt idx="20">
                  <c:v>6006.1653626394818</c:v>
                </c:pt>
              </c:numCache>
            </c:numRef>
          </c:yVal>
          <c:smooth val="1"/>
        </c:ser>
        <c:ser>
          <c:idx val="2"/>
          <c:order val="2"/>
          <c:tx>
            <c:v>Td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4161.6567930311558</c:v>
                </c:pt>
                <c:pt idx="1">
                  <c:v>4161.6567930311558</c:v>
                </c:pt>
                <c:pt idx="2">
                  <c:v>4161.6567930311558</c:v>
                </c:pt>
                <c:pt idx="3">
                  <c:v>4161.6567930311558</c:v>
                </c:pt>
                <c:pt idx="4">
                  <c:v>4161.6567930311558</c:v>
                </c:pt>
                <c:pt idx="5">
                  <c:v>4161.6567930311558</c:v>
                </c:pt>
                <c:pt idx="6">
                  <c:v>4161.6567930311558</c:v>
                </c:pt>
                <c:pt idx="7">
                  <c:v>4161.6567930311558</c:v>
                </c:pt>
                <c:pt idx="8">
                  <c:v>4161.6567930311558</c:v>
                </c:pt>
                <c:pt idx="9">
                  <c:v>4161.6567930311558</c:v>
                </c:pt>
                <c:pt idx="10">
                  <c:v>4161.6567930311558</c:v>
                </c:pt>
                <c:pt idx="11">
                  <c:v>4161.6567930311558</c:v>
                </c:pt>
                <c:pt idx="12">
                  <c:v>4161.6567930311558</c:v>
                </c:pt>
                <c:pt idx="13">
                  <c:v>4161.6567930311558</c:v>
                </c:pt>
                <c:pt idx="14">
                  <c:v>4161.6567930311558</c:v>
                </c:pt>
                <c:pt idx="15">
                  <c:v>4161.6567930311558</c:v>
                </c:pt>
                <c:pt idx="16">
                  <c:v>4161.6567930311558</c:v>
                </c:pt>
                <c:pt idx="17">
                  <c:v>4161.6567930311558</c:v>
                </c:pt>
                <c:pt idx="18">
                  <c:v>4161.6567930311558</c:v>
                </c:pt>
                <c:pt idx="19">
                  <c:v>4161.6567930311558</c:v>
                </c:pt>
                <c:pt idx="20">
                  <c:v>4161.6567930311558</c:v>
                </c:pt>
                <c:pt idx="21">
                  <c:v>4161.6567930311558</c:v>
                </c:pt>
                <c:pt idx="22">
                  <c:v>4161.6567930311558</c:v>
                </c:pt>
                <c:pt idx="23">
                  <c:v>4161.6567930311558</c:v>
                </c:pt>
                <c:pt idx="24">
                  <c:v>4161.6567930311558</c:v>
                </c:pt>
                <c:pt idx="25">
                  <c:v>4161.6567930311558</c:v>
                </c:pt>
                <c:pt idx="26">
                  <c:v>4161.6567930311558</c:v>
                </c:pt>
                <c:pt idx="27">
                  <c:v>4161.6567930311558</c:v>
                </c:pt>
                <c:pt idx="28">
                  <c:v>4161.6567930311558</c:v>
                </c:pt>
              </c:numCache>
            </c:numRef>
          </c:yVal>
          <c:smooth val="1"/>
        </c:ser>
        <c:axId val="61890944"/>
        <c:axId val="61892480"/>
      </c:scatterChart>
      <c:valAx>
        <c:axId val="61890944"/>
        <c:scaling>
          <c:orientation val="minMax"/>
          <c:max val="1"/>
          <c:min val="0.8"/>
        </c:scaling>
        <c:axPos val="b"/>
        <c:majorGridlines/>
        <c:numFmt formatCode="0.0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1892480"/>
        <c:crosses val="autoZero"/>
        <c:crossBetween val="midCat"/>
        <c:majorUnit val="2.0000000000000011E-2"/>
      </c:valAx>
      <c:valAx>
        <c:axId val="61892480"/>
        <c:scaling>
          <c:orientation val="minMax"/>
          <c:max val="5000"/>
          <c:min val="3500"/>
        </c:scaling>
        <c:axPos val="l"/>
        <c:majorGridlines/>
        <c:numFmt formatCode="0.0" sourceLinked="1"/>
        <c:tickLblPos val="nextTo"/>
        <c:crossAx val="6189094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253312"/>
        <c:axId val="62136320"/>
      </c:scatterChart>
      <c:valAx>
        <c:axId val="622533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36320"/>
        <c:crosses val="autoZero"/>
        <c:crossBetween val="midCat"/>
      </c:valAx>
      <c:valAx>
        <c:axId val="62136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25331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169472"/>
        <c:axId val="62171008"/>
      </c:scatterChart>
      <c:valAx>
        <c:axId val="62169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71008"/>
        <c:crosses val="autoZero"/>
        <c:crossBetween val="midCat"/>
      </c:valAx>
      <c:valAx>
        <c:axId val="62171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947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298368"/>
        <c:axId val="62308352"/>
      </c:scatterChart>
      <c:valAx>
        <c:axId val="622983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08352"/>
        <c:crosses val="autoZero"/>
        <c:crossBetween val="midCat"/>
      </c:valAx>
      <c:valAx>
        <c:axId val="62308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29836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122240"/>
        <c:axId val="60123776"/>
      </c:scatterChart>
      <c:valAx>
        <c:axId val="60122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123776"/>
        <c:crosses val="autoZero"/>
        <c:crossBetween val="midCat"/>
      </c:valAx>
      <c:valAx>
        <c:axId val="60123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12224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488960"/>
        <c:axId val="62490496"/>
      </c:scatterChart>
      <c:valAx>
        <c:axId val="62488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490496"/>
        <c:crosses val="autoZero"/>
        <c:crossBetween val="midCat"/>
      </c:valAx>
      <c:valAx>
        <c:axId val="62490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48896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396672"/>
        <c:axId val="62402560"/>
      </c:scatterChart>
      <c:valAx>
        <c:axId val="623966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402560"/>
        <c:crosses val="autoZero"/>
        <c:crossBetween val="midCat"/>
      </c:valAx>
      <c:valAx>
        <c:axId val="6240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9667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448000"/>
        <c:axId val="62449536"/>
      </c:scatterChart>
      <c:valAx>
        <c:axId val="624480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449536"/>
        <c:crosses val="autoZero"/>
        <c:crossBetween val="midCat"/>
      </c:valAx>
      <c:valAx>
        <c:axId val="62449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44800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532224"/>
        <c:axId val="62714240"/>
      </c:scatterChart>
      <c:valAx>
        <c:axId val="625322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714240"/>
        <c:crosses val="autoZero"/>
        <c:crossBetween val="midCat"/>
      </c:valAx>
      <c:valAx>
        <c:axId val="62714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53222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759680"/>
        <c:axId val="62761216"/>
      </c:scatterChart>
      <c:valAx>
        <c:axId val="62759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761216"/>
        <c:crosses val="autoZero"/>
        <c:crossBetween val="midCat"/>
      </c:valAx>
      <c:valAx>
        <c:axId val="62761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75968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618240"/>
        <c:axId val="62620032"/>
      </c:scatterChart>
      <c:valAx>
        <c:axId val="62618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620032"/>
        <c:crosses val="autoZero"/>
        <c:crossBetween val="midCat"/>
      </c:valAx>
      <c:valAx>
        <c:axId val="62620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61824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800640"/>
        <c:axId val="62802176"/>
      </c:scatterChart>
      <c:valAx>
        <c:axId val="628006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802176"/>
        <c:crosses val="autoZero"/>
        <c:crossBetween val="midCat"/>
      </c:valAx>
      <c:valAx>
        <c:axId val="62802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80064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835328"/>
        <c:axId val="62919040"/>
      </c:scatterChart>
      <c:valAx>
        <c:axId val="628353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19040"/>
        <c:crosses val="autoZero"/>
        <c:crossBetween val="midCat"/>
      </c:valAx>
      <c:valAx>
        <c:axId val="62919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83532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956288"/>
        <c:axId val="62957824"/>
      </c:scatterChart>
      <c:valAx>
        <c:axId val="62956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57824"/>
        <c:crosses val="autoZero"/>
        <c:crossBetween val="midCat"/>
      </c:valAx>
      <c:valAx>
        <c:axId val="62957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5628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2995072"/>
        <c:axId val="62996864"/>
      </c:scatterChart>
      <c:valAx>
        <c:axId val="629950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96864"/>
        <c:crosses val="autoZero"/>
        <c:crossBetween val="midCat"/>
      </c:valAx>
      <c:valAx>
        <c:axId val="62996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9507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145024"/>
        <c:axId val="60163200"/>
      </c:scatterChart>
      <c:valAx>
        <c:axId val="60145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163200"/>
        <c:crosses val="autoZero"/>
        <c:crossBetween val="midCat"/>
      </c:valAx>
      <c:valAx>
        <c:axId val="60163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14502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3054592"/>
        <c:axId val="63056128"/>
      </c:scatterChart>
      <c:valAx>
        <c:axId val="63054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056128"/>
        <c:crosses val="autoZero"/>
        <c:crossBetween val="midCat"/>
      </c:valAx>
      <c:valAx>
        <c:axId val="63056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0545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3064704"/>
        <c:axId val="63103360"/>
      </c:scatterChart>
      <c:valAx>
        <c:axId val="63064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103360"/>
        <c:crosses val="autoZero"/>
        <c:crossBetween val="midCat"/>
      </c:valAx>
      <c:valAx>
        <c:axId val="63103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0647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3197952"/>
        <c:axId val="63199488"/>
      </c:scatterChart>
      <c:valAx>
        <c:axId val="631979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199488"/>
        <c:crosses val="autoZero"/>
        <c:crossBetween val="midCat"/>
      </c:valAx>
      <c:valAx>
        <c:axId val="63199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19795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3130240"/>
        <c:axId val="63132032"/>
      </c:scatterChart>
      <c:valAx>
        <c:axId val="631302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132032"/>
        <c:crosses val="autoZero"/>
        <c:crossBetween val="midCat"/>
      </c:valAx>
      <c:valAx>
        <c:axId val="63132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13024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88"/>
          <c:y val="3.4229869715901154E-2"/>
          <c:w val="0.63860433638300651"/>
          <c:h val="0.85574674289752883"/>
        </c:manualLayout>
      </c:layout>
      <c:scatterChart>
        <c:scatterStyle val="smoothMarker"/>
        <c:ser>
          <c:idx val="3"/>
          <c:order val="0"/>
          <c:tx>
            <c:v>Drag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0.22275103854045994</c:v>
                </c:pt>
                <c:pt idx="1">
                  <c:v>0.24038254015668092</c:v>
                </c:pt>
                <c:pt idx="2">
                  <c:v>0.25801404177290188</c:v>
                </c:pt>
                <c:pt idx="3">
                  <c:v>0.27564554338912289</c:v>
                </c:pt>
                <c:pt idx="4">
                  <c:v>0.29327704500534385</c:v>
                </c:pt>
                <c:pt idx="5">
                  <c:v>0.31090854662156486</c:v>
                </c:pt>
                <c:pt idx="6">
                  <c:v>0.32854004823778582</c:v>
                </c:pt>
                <c:pt idx="7">
                  <c:v>0.34617154985400683</c:v>
                </c:pt>
                <c:pt idx="8">
                  <c:v>0.36380305147022779</c:v>
                </c:pt>
                <c:pt idx="9">
                  <c:v>0.38143455308644875</c:v>
                </c:pt>
                <c:pt idx="10">
                  <c:v>0.3990660547026697</c:v>
                </c:pt>
                <c:pt idx="11">
                  <c:v>0.41669755631889072</c:v>
                </c:pt>
                <c:pt idx="12">
                  <c:v>0.43432905793511167</c:v>
                </c:pt>
                <c:pt idx="13">
                  <c:v>0.45196055955133263</c:v>
                </c:pt>
                <c:pt idx="14">
                  <c:v>0.46959206116755364</c:v>
                </c:pt>
                <c:pt idx="15">
                  <c:v>0.4872235627837746</c:v>
                </c:pt>
                <c:pt idx="16">
                  <c:v>0.50485506439999561</c:v>
                </c:pt>
                <c:pt idx="17">
                  <c:v>0.52248656601621657</c:v>
                </c:pt>
                <c:pt idx="18">
                  <c:v>0.54011806763243753</c:v>
                </c:pt>
                <c:pt idx="19">
                  <c:v>0.55774956924865859</c:v>
                </c:pt>
                <c:pt idx="20">
                  <c:v>0.57538107086487955</c:v>
                </c:pt>
                <c:pt idx="21">
                  <c:v>0.59301257248110051</c:v>
                </c:pt>
                <c:pt idx="22">
                  <c:v>0.61064407409732147</c:v>
                </c:pt>
                <c:pt idx="23">
                  <c:v>0.62827557571354242</c:v>
                </c:pt>
                <c:pt idx="24">
                  <c:v>0.64590707732976349</c:v>
                </c:pt>
                <c:pt idx="25">
                  <c:v>0.66353857894598445</c:v>
                </c:pt>
                <c:pt idx="26">
                  <c:v>0.6811700805622054</c:v>
                </c:pt>
                <c:pt idx="27">
                  <c:v>0.69880158217842636</c:v>
                </c:pt>
                <c:pt idx="28">
                  <c:v>0.71643308379464732</c:v>
                </c:pt>
              </c:numCache>
            </c:numRef>
          </c:xVal>
          <c:yVal>
            <c:numRef>
              <c:f>SL!$I$2:$I$30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4413.7561860338637</c:v>
                </c:pt>
                <c:pt idx="2">
                  <c:v>4083.2258391917535</c:v>
                </c:pt>
                <c:pt idx="3">
                  <c:v>3848.6762460002237</c:v>
                </c:pt>
                <c:pt idx="4">
                  <c:v>3689.9615274317089</c:v>
                </c:pt>
                <c:pt idx="5">
                  <c:v>3592.4807869130168</c:v>
                </c:pt>
                <c:pt idx="6">
                  <c:v>3545.4426054500668</c:v>
                </c:pt>
                <c:pt idx="7">
                  <c:v>3540.7317178824751</c:v>
                </c:pt>
                <c:pt idx="8">
                  <c:v>3572.1503969287201</c:v>
                </c:pt>
                <c:pt idx="9">
                  <c:v>3634.8993664351683</c:v>
                </c:pt>
                <c:pt idx="10">
                  <c:v>3725.2155524980071</c:v>
                </c:pt>
                <c:pt idx="11">
                  <c:v>3840.1147637132599</c:v>
                </c:pt>
                <c:pt idx="12">
                  <c:v>3977.2059493657162</c:v>
                </c:pt>
                <c:pt idx="13">
                  <c:v>4134.5551528556553</c:v>
                </c:pt>
                <c:pt idx="14">
                  <c:v>4310.5845260190354</c:v>
                </c:pt>
                <c:pt idx="15">
                  <c:v>4503.9964456245698</c:v>
                </c:pt>
                <c:pt idx="16">
                  <c:v>4713.7158461854106</c:v>
                </c:pt>
                <c:pt idx="17">
                  <c:v>4938.8459375826469</c:v>
                </c:pt>
                <c:pt idx="18">
                  <c:v>5178.6338712561383</c:v>
                </c:pt>
                <c:pt idx="19">
                  <c:v>5432.4438802324639</c:v>
                </c:pt>
                <c:pt idx="20">
                  <c:v>5699.7360898691632</c:v>
                </c:pt>
                <c:pt idx="21">
                  <c:v>5980.0496712279764</c:v>
                </c:pt>
                <c:pt idx="22">
                  <c:v>6272.9893489337283</c:v>
                </c:pt>
                <c:pt idx="23">
                  <c:v>6578.214521317027</c:v>
                </c:pt>
                <c:pt idx="24">
                  <c:v>6895.4304304003663</c:v>
                </c:pt>
                <c:pt idx="25">
                  <c:v>7224.3809519431234</c:v>
                </c:pt>
                <c:pt idx="26">
                  <c:v>7564.8426745421602</c:v>
                </c:pt>
                <c:pt idx="27">
                  <c:v>7916.6200109690108</c:v>
                </c:pt>
                <c:pt idx="28">
                  <c:v>8279.5411410850447</c:v>
                </c:pt>
              </c:numCache>
            </c:numRef>
          </c:yVal>
          <c:smooth val="1"/>
        </c:ser>
        <c:ser>
          <c:idx val="4"/>
          <c:order val="1"/>
          <c:tx>
            <c:v>Td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0.22275103854045994</c:v>
                </c:pt>
                <c:pt idx="1">
                  <c:v>0.24038254015668092</c:v>
                </c:pt>
                <c:pt idx="2">
                  <c:v>0.25801404177290188</c:v>
                </c:pt>
                <c:pt idx="3">
                  <c:v>0.27564554338912289</c:v>
                </c:pt>
                <c:pt idx="4">
                  <c:v>0.29327704500534385</c:v>
                </c:pt>
                <c:pt idx="5">
                  <c:v>0.31090854662156486</c:v>
                </c:pt>
                <c:pt idx="6">
                  <c:v>0.32854004823778582</c:v>
                </c:pt>
                <c:pt idx="7">
                  <c:v>0.34617154985400683</c:v>
                </c:pt>
                <c:pt idx="8">
                  <c:v>0.36380305147022779</c:v>
                </c:pt>
                <c:pt idx="9">
                  <c:v>0.38143455308644875</c:v>
                </c:pt>
                <c:pt idx="10">
                  <c:v>0.3990660547026697</c:v>
                </c:pt>
                <c:pt idx="11">
                  <c:v>0.41669755631889072</c:v>
                </c:pt>
                <c:pt idx="12">
                  <c:v>0.43432905793511167</c:v>
                </c:pt>
                <c:pt idx="13">
                  <c:v>0.45196055955133263</c:v>
                </c:pt>
                <c:pt idx="14">
                  <c:v>0.46959206116755364</c:v>
                </c:pt>
                <c:pt idx="15">
                  <c:v>0.4872235627837746</c:v>
                </c:pt>
                <c:pt idx="16">
                  <c:v>0.50485506439999561</c:v>
                </c:pt>
                <c:pt idx="17">
                  <c:v>0.52248656601621657</c:v>
                </c:pt>
                <c:pt idx="18">
                  <c:v>0.54011806763243753</c:v>
                </c:pt>
                <c:pt idx="19">
                  <c:v>0.55774956924865859</c:v>
                </c:pt>
                <c:pt idx="20">
                  <c:v>0.57538107086487955</c:v>
                </c:pt>
                <c:pt idx="21">
                  <c:v>0.59301257248110051</c:v>
                </c:pt>
                <c:pt idx="22">
                  <c:v>0.61064407409732147</c:v>
                </c:pt>
                <c:pt idx="23">
                  <c:v>0.62827557571354242</c:v>
                </c:pt>
                <c:pt idx="24">
                  <c:v>0.64590707732976349</c:v>
                </c:pt>
                <c:pt idx="25">
                  <c:v>0.66353857894598445</c:v>
                </c:pt>
                <c:pt idx="26">
                  <c:v>0.6811700805622054</c:v>
                </c:pt>
                <c:pt idx="27">
                  <c:v>0.69880158217842636</c:v>
                </c:pt>
                <c:pt idx="28">
                  <c:v>0.71643308379464732</c:v>
                </c:pt>
              </c:numCache>
            </c:numRef>
          </c:xVal>
          <c:yVal>
            <c:numRef>
              <c:f>SL!$M$2:$M$30</c:f>
              <c:numCache>
                <c:formatCode>General</c:formatCode>
                <c:ptCount val="29"/>
                <c:pt idx="0">
                  <c:v>10723.572567899248</c:v>
                </c:pt>
                <c:pt idx="1">
                  <c:v>10541.710468044803</c:v>
                </c:pt>
                <c:pt idx="2">
                  <c:v>10364.711665851086</c:v>
                </c:pt>
                <c:pt idx="3">
                  <c:v>10192.5761613181</c:v>
                </c:pt>
                <c:pt idx="4">
                  <c:v>10025.303954445846</c:v>
                </c:pt>
                <c:pt idx="5">
                  <c:v>9862.8950452343215</c:v>
                </c:pt>
                <c:pt idx="6">
                  <c:v>9705.3494336835265</c:v>
                </c:pt>
                <c:pt idx="7">
                  <c:v>9552.6671197934611</c:v>
                </c:pt>
                <c:pt idx="8">
                  <c:v>9404.8481035641271</c:v>
                </c:pt>
                <c:pt idx="9">
                  <c:v>9261.8923849955245</c:v>
                </c:pt>
                <c:pt idx="10">
                  <c:v>9123.7999640876496</c:v>
                </c:pt>
                <c:pt idx="11">
                  <c:v>8990.570840840508</c:v>
                </c:pt>
                <c:pt idx="12">
                  <c:v>8862.205015254096</c:v>
                </c:pt>
                <c:pt idx="13">
                  <c:v>8738.7024873284117</c:v>
                </c:pt>
                <c:pt idx="14">
                  <c:v>8620.0632570634589</c:v>
                </c:pt>
                <c:pt idx="15">
                  <c:v>8506.2873244592374</c:v>
                </c:pt>
                <c:pt idx="16">
                  <c:v>8397.3746895157456</c:v>
                </c:pt>
                <c:pt idx="17">
                  <c:v>8293.3253522329851</c:v>
                </c:pt>
                <c:pt idx="18">
                  <c:v>8194.1393126109542</c:v>
                </c:pt>
                <c:pt idx="19">
                  <c:v>8099.8165706496511</c:v>
                </c:pt>
                <c:pt idx="20">
                  <c:v>8010.3571263490803</c:v>
                </c:pt>
                <c:pt idx="21">
                  <c:v>7925.7609797092409</c:v>
                </c:pt>
                <c:pt idx="22">
                  <c:v>7846.0281307301311</c:v>
                </c:pt>
                <c:pt idx="23">
                  <c:v>7771.1585794117518</c:v>
                </c:pt>
                <c:pt idx="24">
                  <c:v>7701.1523257541012</c:v>
                </c:pt>
                <c:pt idx="25">
                  <c:v>7636.0093697571829</c:v>
                </c:pt>
                <c:pt idx="26">
                  <c:v>7575.7297114209941</c:v>
                </c:pt>
                <c:pt idx="27">
                  <c:v>7520.3133507455368</c:v>
                </c:pt>
                <c:pt idx="28">
                  <c:v>7469.7602877308091</c:v>
                </c:pt>
              </c:numCache>
            </c:numRef>
          </c:yVal>
          <c:smooth val="1"/>
        </c:ser>
        <c:ser>
          <c:idx val="5"/>
          <c:order val="2"/>
          <c:tx>
            <c:v>Td S/L approx</c:v>
          </c:tx>
          <c:spPr>
            <a:ln>
              <a:solidFill>
                <a:srgbClr val="00B0F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GRAFICO!$N$3:$N$4</c:f>
              <c:numCache>
                <c:formatCode>General</c:formatCode>
                <c:ptCount val="2"/>
                <c:pt idx="0">
                  <c:v>13440</c:v>
                </c:pt>
                <c:pt idx="1">
                  <c:v>13440</c:v>
                </c:pt>
              </c:numCache>
            </c:numRef>
          </c:yVal>
          <c:smooth val="1"/>
        </c:ser>
        <c:ser>
          <c:idx val="6"/>
          <c:order val="3"/>
          <c:tx>
            <c:v>Drag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0.32864365193941647</c:v>
                </c:pt>
                <c:pt idx="1">
                  <c:v>0.34762822730054138</c:v>
                </c:pt>
                <c:pt idx="2">
                  <c:v>0.36661280266166635</c:v>
                </c:pt>
                <c:pt idx="3">
                  <c:v>0.38559737802279126</c:v>
                </c:pt>
                <c:pt idx="4">
                  <c:v>0.40458195338391623</c:v>
                </c:pt>
                <c:pt idx="5">
                  <c:v>0.42356652874504114</c:v>
                </c:pt>
                <c:pt idx="6">
                  <c:v>0.4425511041061661</c:v>
                </c:pt>
                <c:pt idx="7">
                  <c:v>0.46153567946729107</c:v>
                </c:pt>
                <c:pt idx="8">
                  <c:v>0.48052025482841598</c:v>
                </c:pt>
                <c:pt idx="9">
                  <c:v>0.49950483018954095</c:v>
                </c:pt>
                <c:pt idx="10">
                  <c:v>0.51848940555066592</c:v>
                </c:pt>
                <c:pt idx="11">
                  <c:v>0.53747398091179077</c:v>
                </c:pt>
                <c:pt idx="12">
                  <c:v>0.55645855627291574</c:v>
                </c:pt>
                <c:pt idx="13">
                  <c:v>0.57544313163404071</c:v>
                </c:pt>
                <c:pt idx="14">
                  <c:v>0.59442770699516567</c:v>
                </c:pt>
                <c:pt idx="15">
                  <c:v>0.61341228235629064</c:v>
                </c:pt>
                <c:pt idx="16">
                  <c:v>0.63239685771741549</c:v>
                </c:pt>
                <c:pt idx="17">
                  <c:v>0.65138143307854046</c:v>
                </c:pt>
                <c:pt idx="18">
                  <c:v>0.67036600843966543</c:v>
                </c:pt>
                <c:pt idx="19">
                  <c:v>0.6893505838007904</c:v>
                </c:pt>
                <c:pt idx="20">
                  <c:v>0.70833515916191525</c:v>
                </c:pt>
                <c:pt idx="21">
                  <c:v>0.72731973452304022</c:v>
                </c:pt>
                <c:pt idx="22">
                  <c:v>0.74630430988416518</c:v>
                </c:pt>
                <c:pt idx="23">
                  <c:v>0.76528888524529015</c:v>
                </c:pt>
                <c:pt idx="24">
                  <c:v>0.78427346060641512</c:v>
                </c:pt>
                <c:pt idx="25">
                  <c:v>0.80325803596753997</c:v>
                </c:pt>
                <c:pt idx="26">
                  <c:v>0.82224261132866483</c:v>
                </c:pt>
                <c:pt idx="27">
                  <c:v>0.8412271866897898</c:v>
                </c:pt>
                <c:pt idx="28">
                  <c:v>0.86021176205091476</c:v>
                </c:pt>
              </c:numCache>
            </c:numRef>
          </c:xVal>
          <c:yVal>
            <c:numRef>
              <c:f>'h=20000'!$I$2:$I$30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4522.9711602953939</c:v>
                </c:pt>
                <c:pt idx="2">
                  <c:v>4248.344721616676</c:v>
                </c:pt>
                <c:pt idx="3">
                  <c:v>4032.1384082696932</c:v>
                </c:pt>
                <c:pt idx="4">
                  <c:v>3864.5804728761641</c:v>
                </c:pt>
                <c:pt idx="5">
                  <c:v>3738.0387366500108</c:v>
                </c:pt>
                <c:pt idx="6">
                  <c:v>3646.4820905884071</c:v>
                </c:pt>
                <c:pt idx="7">
                  <c:v>3585.0937317769021</c:v>
                </c:pt>
                <c:pt idx="8">
                  <c:v>3549.9891684766312</c:v>
                </c:pt>
                <c:pt idx="9">
                  <c:v>3538.0077712514053</c:v>
                </c:pt>
                <c:pt idx="10">
                  <c:v>3546.5567383488551</c:v>
                </c:pt>
                <c:pt idx="11">
                  <c:v>3573.4929367779023</c:v>
                </c:pt>
                <c:pt idx="12">
                  <c:v>3617.032464849824</c:v>
                </c:pt>
                <c:pt idx="13">
                  <c:v>3675.6807449595794</c:v>
                </c:pt>
                <c:pt idx="14">
                  <c:v>3748.1779879633445</c:v>
                </c:pt>
                <c:pt idx="15">
                  <c:v>3833.4562842350037</c:v>
                </c:pt>
                <c:pt idx="16">
                  <c:v>3930.6055724820831</c:v>
                </c:pt>
                <c:pt idx="17">
                  <c:v>4038.8464475386045</c:v>
                </c:pt>
                <c:pt idx="18">
                  <c:v>4157.5082803542427</c:v>
                </c:pt>
                <c:pt idx="19">
                  <c:v>4286.0114964214508</c:v>
                </c:pt>
                <c:pt idx="20">
                  <c:v>4423.8531333236169</c:v>
                </c:pt>
                <c:pt idx="21">
                  <c:v>4570.595001866227</c:v>
                </c:pt>
                <c:pt idx="22">
                  <c:v>4725.8539278794897</c:v>
                </c:pt>
                <c:pt idx="23">
                  <c:v>4889.2936670325462</c:v>
                </c:pt>
                <c:pt idx="24">
                  <c:v>5060.6181727028479</c:v>
                </c:pt>
                <c:pt idx="25">
                  <c:v>5239.5659641730244</c:v>
                </c:pt>
                <c:pt idx="26">
                  <c:v>5425.9053943196532</c:v>
                </c:pt>
                <c:pt idx="27">
                  <c:v>5619.4306562761194</c:v>
                </c:pt>
                <c:pt idx="28">
                  <c:v>5819.9584000729528</c:v>
                </c:pt>
              </c:numCache>
            </c:numRef>
          </c:yVal>
          <c:smooth val="1"/>
        </c:ser>
        <c:ser>
          <c:idx val="7"/>
          <c:order val="4"/>
          <c:tx>
            <c:v>Td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0.32864365193941647</c:v>
                </c:pt>
                <c:pt idx="1">
                  <c:v>0.34762822730054138</c:v>
                </c:pt>
                <c:pt idx="2">
                  <c:v>0.36661280266166635</c:v>
                </c:pt>
                <c:pt idx="3">
                  <c:v>0.38559737802279126</c:v>
                </c:pt>
                <c:pt idx="4">
                  <c:v>0.40458195338391623</c:v>
                </c:pt>
                <c:pt idx="5">
                  <c:v>0.42356652874504114</c:v>
                </c:pt>
                <c:pt idx="6">
                  <c:v>0.4425511041061661</c:v>
                </c:pt>
                <c:pt idx="7">
                  <c:v>0.46153567946729107</c:v>
                </c:pt>
                <c:pt idx="8">
                  <c:v>0.48052025482841598</c:v>
                </c:pt>
                <c:pt idx="9">
                  <c:v>0.49950483018954095</c:v>
                </c:pt>
                <c:pt idx="10">
                  <c:v>0.51848940555066592</c:v>
                </c:pt>
                <c:pt idx="11">
                  <c:v>0.53747398091179077</c:v>
                </c:pt>
                <c:pt idx="12">
                  <c:v>0.55645855627291574</c:v>
                </c:pt>
                <c:pt idx="13">
                  <c:v>0.57544313163404071</c:v>
                </c:pt>
                <c:pt idx="14">
                  <c:v>0.59442770699516567</c:v>
                </c:pt>
                <c:pt idx="15">
                  <c:v>0.61341228235629064</c:v>
                </c:pt>
                <c:pt idx="16">
                  <c:v>0.63239685771741549</c:v>
                </c:pt>
                <c:pt idx="17">
                  <c:v>0.65138143307854046</c:v>
                </c:pt>
                <c:pt idx="18">
                  <c:v>0.67036600843966543</c:v>
                </c:pt>
                <c:pt idx="19">
                  <c:v>0.6893505838007904</c:v>
                </c:pt>
                <c:pt idx="20">
                  <c:v>0.70833515916191525</c:v>
                </c:pt>
                <c:pt idx="21">
                  <c:v>0.72731973452304022</c:v>
                </c:pt>
                <c:pt idx="22">
                  <c:v>0.74630430988416518</c:v>
                </c:pt>
                <c:pt idx="23">
                  <c:v>0.76528888524529015</c:v>
                </c:pt>
                <c:pt idx="24">
                  <c:v>0.78427346060641512</c:v>
                </c:pt>
                <c:pt idx="25">
                  <c:v>0.80325803596753997</c:v>
                </c:pt>
                <c:pt idx="26">
                  <c:v>0.82224261132866483</c:v>
                </c:pt>
                <c:pt idx="27">
                  <c:v>0.8412271866897898</c:v>
                </c:pt>
                <c:pt idx="28">
                  <c:v>0.86021176205091476</c:v>
                </c:pt>
              </c:numCache>
            </c:numRef>
          </c:xVal>
          <c:yVal>
            <c:numRef>
              <c:f>'h=20000'!$M$2:$M$30</c:f>
              <c:numCache>
                <c:formatCode>General</c:formatCode>
                <c:ptCount val="29"/>
                <c:pt idx="0">
                  <c:v>6629.9058395197644</c:v>
                </c:pt>
                <c:pt idx="1">
                  <c:v>6577.8054043364882</c:v>
                </c:pt>
                <c:pt idx="2">
                  <c:v>6526.5187553615906</c:v>
                </c:pt>
                <c:pt idx="3">
                  <c:v>6476.0458925950743</c:v>
                </c:pt>
                <c:pt idx="4">
                  <c:v>6426.3868160369366</c:v>
                </c:pt>
                <c:pt idx="5">
                  <c:v>6377.5415256871802</c:v>
                </c:pt>
                <c:pt idx="6">
                  <c:v>6329.5100215458033</c:v>
                </c:pt>
                <c:pt idx="7">
                  <c:v>6282.2923036128068</c:v>
                </c:pt>
                <c:pt idx="8">
                  <c:v>6235.8883718881898</c:v>
                </c:pt>
                <c:pt idx="9">
                  <c:v>6190.2982263719532</c:v>
                </c:pt>
                <c:pt idx="10">
                  <c:v>6145.5218670640961</c:v>
                </c:pt>
                <c:pt idx="11">
                  <c:v>6101.5592939646194</c:v>
                </c:pt>
                <c:pt idx="12">
                  <c:v>6058.4105070735231</c:v>
                </c:pt>
                <c:pt idx="13">
                  <c:v>6016.0755063908064</c:v>
                </c:pt>
                <c:pt idx="14">
                  <c:v>5974.55429191647</c:v>
                </c:pt>
                <c:pt idx="15">
                  <c:v>5933.8468636505131</c:v>
                </c:pt>
                <c:pt idx="16">
                  <c:v>5893.9532215929366</c:v>
                </c:pt>
                <c:pt idx="17">
                  <c:v>5854.8733657437406</c:v>
                </c:pt>
                <c:pt idx="18">
                  <c:v>5816.6072961029231</c:v>
                </c:pt>
                <c:pt idx="19">
                  <c:v>5779.1550126704878</c:v>
                </c:pt>
                <c:pt idx="20">
                  <c:v>5742.5165154464303</c:v>
                </c:pt>
                <c:pt idx="21">
                  <c:v>5706.6918044307549</c:v>
                </c:pt>
                <c:pt idx="22">
                  <c:v>5671.6808796234573</c:v>
                </c:pt>
                <c:pt idx="23">
                  <c:v>5637.4837410245418</c:v>
                </c:pt>
                <c:pt idx="24">
                  <c:v>5604.100388634005</c:v>
                </c:pt>
                <c:pt idx="25">
                  <c:v>5571.5308224518485</c:v>
                </c:pt>
                <c:pt idx="26">
                  <c:v>5539.7750424780725</c:v>
                </c:pt>
                <c:pt idx="27">
                  <c:v>5508.8330487126768</c:v>
                </c:pt>
                <c:pt idx="28">
                  <c:v>5478.7048411556607</c:v>
                </c:pt>
              </c:numCache>
            </c:numRef>
          </c:yVal>
          <c:smooth val="1"/>
        </c:ser>
        <c:ser>
          <c:idx val="8"/>
          <c:order val="5"/>
          <c:tx>
            <c:v>Drag 20000ft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0.32864365193941647</c:v>
                </c:pt>
                <c:pt idx="1">
                  <c:v>0.34762822730054138</c:v>
                </c:pt>
                <c:pt idx="2">
                  <c:v>0.36661280266166635</c:v>
                </c:pt>
                <c:pt idx="3">
                  <c:v>0.38559737802279126</c:v>
                </c:pt>
                <c:pt idx="4">
                  <c:v>0.40458195338391623</c:v>
                </c:pt>
                <c:pt idx="5">
                  <c:v>0.42356652874504114</c:v>
                </c:pt>
                <c:pt idx="6">
                  <c:v>0.4425511041061661</c:v>
                </c:pt>
                <c:pt idx="7">
                  <c:v>0.46153567946729107</c:v>
                </c:pt>
                <c:pt idx="8">
                  <c:v>0.48052025482841598</c:v>
                </c:pt>
                <c:pt idx="9">
                  <c:v>0.49950483018954095</c:v>
                </c:pt>
                <c:pt idx="10">
                  <c:v>0.51848940555066592</c:v>
                </c:pt>
                <c:pt idx="11">
                  <c:v>0.53747398091179077</c:v>
                </c:pt>
                <c:pt idx="12">
                  <c:v>0.55645855627291574</c:v>
                </c:pt>
                <c:pt idx="13">
                  <c:v>0.57544313163404071</c:v>
                </c:pt>
                <c:pt idx="14">
                  <c:v>0.59442770699516567</c:v>
                </c:pt>
                <c:pt idx="15">
                  <c:v>0.61341228235629064</c:v>
                </c:pt>
                <c:pt idx="16">
                  <c:v>0.63239685771741549</c:v>
                </c:pt>
                <c:pt idx="17">
                  <c:v>0.65138143307854046</c:v>
                </c:pt>
                <c:pt idx="18">
                  <c:v>0.67036600843966543</c:v>
                </c:pt>
                <c:pt idx="19">
                  <c:v>0.6893505838007904</c:v>
                </c:pt>
                <c:pt idx="20">
                  <c:v>0.70833515916191525</c:v>
                </c:pt>
                <c:pt idx="21">
                  <c:v>0.72731973452304022</c:v>
                </c:pt>
                <c:pt idx="22">
                  <c:v>0.74630430988416518</c:v>
                </c:pt>
                <c:pt idx="23">
                  <c:v>0.76528888524529015</c:v>
                </c:pt>
                <c:pt idx="24">
                  <c:v>0.78427346060641512</c:v>
                </c:pt>
                <c:pt idx="25">
                  <c:v>0.80325803596753997</c:v>
                </c:pt>
                <c:pt idx="26">
                  <c:v>0.82224261132866483</c:v>
                </c:pt>
                <c:pt idx="27">
                  <c:v>0.8412271866897898</c:v>
                </c:pt>
                <c:pt idx="28">
                  <c:v>0.86021176205091476</c:v>
                </c:pt>
              </c:numCache>
            </c:numRef>
          </c:xVal>
          <c:yVal>
            <c:numRef>
              <c:f>'h=20000'!$U$2:$U$30</c:f>
              <c:numCache>
                <c:formatCode>General</c:formatCode>
                <c:ptCount val="29"/>
                <c:pt idx="0">
                  <c:v>4868.6913254490128</c:v>
                </c:pt>
                <c:pt idx="1">
                  <c:v>4522.9711602953939</c:v>
                </c:pt>
                <c:pt idx="2">
                  <c:v>4248.344721616676</c:v>
                </c:pt>
                <c:pt idx="3">
                  <c:v>4032.1384082696932</c:v>
                </c:pt>
                <c:pt idx="4">
                  <c:v>3864.5804728761641</c:v>
                </c:pt>
                <c:pt idx="5">
                  <c:v>3738.0387366500108</c:v>
                </c:pt>
                <c:pt idx="6">
                  <c:v>3646.4820905884071</c:v>
                </c:pt>
                <c:pt idx="7">
                  <c:v>3585.0937317769021</c:v>
                </c:pt>
                <c:pt idx="8">
                  <c:v>3549.9891684766312</c:v>
                </c:pt>
                <c:pt idx="9">
                  <c:v>3538.0077712514053</c:v>
                </c:pt>
                <c:pt idx="10">
                  <c:v>3546.5567383488551</c:v>
                </c:pt>
                <c:pt idx="11">
                  <c:v>3573.4929367779023</c:v>
                </c:pt>
                <c:pt idx="12">
                  <c:v>3617.032464849824</c:v>
                </c:pt>
                <c:pt idx="13">
                  <c:v>3675.6807449595794</c:v>
                </c:pt>
                <c:pt idx="14">
                  <c:v>3748.1779879633445</c:v>
                </c:pt>
                <c:pt idx="15">
                  <c:v>3833.4562842350037</c:v>
                </c:pt>
                <c:pt idx="16">
                  <c:v>3930.6055724820831</c:v>
                </c:pt>
                <c:pt idx="17">
                  <c:v>4038.8464475386045</c:v>
                </c:pt>
                <c:pt idx="18">
                  <c:v>4157.5082803542427</c:v>
                </c:pt>
                <c:pt idx="19">
                  <c:v>4286.0114964214508</c:v>
                </c:pt>
                <c:pt idx="20">
                  <c:v>4423.8531333236169</c:v>
                </c:pt>
                <c:pt idx="21">
                  <c:v>4570.595001866227</c:v>
                </c:pt>
                <c:pt idx="22">
                  <c:v>4725.8539278794897</c:v>
                </c:pt>
                <c:pt idx="23">
                  <c:v>4889.2936670325462</c:v>
                </c:pt>
                <c:pt idx="24">
                  <c:v>5060.6181727028479</c:v>
                </c:pt>
                <c:pt idx="25">
                  <c:v>5239.5659641730244</c:v>
                </c:pt>
                <c:pt idx="26">
                  <c:v>5573.1671984761788</c:v>
                </c:pt>
                <c:pt idx="27">
                  <c:v>7009.335435767417</c:v>
                </c:pt>
                <c:pt idx="28">
                  <c:v>8445.5036730586562</c:v>
                </c:pt>
              </c:numCache>
            </c:numRef>
          </c:yVal>
          <c:smooth val="1"/>
        </c:ser>
        <c:ser>
          <c:idx val="9"/>
          <c:order val="6"/>
          <c:tx>
            <c:v>Td 20000 approx</c:v>
          </c:tx>
          <c:spPr>
            <a:ln>
              <a:solidFill>
                <a:srgbClr val="92D05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GRAFICO!$O$3:$O$4</c:f>
              <c:numCache>
                <c:formatCode>General</c:formatCode>
                <c:ptCount val="2"/>
                <c:pt idx="0">
                  <c:v>7158.3251348332487</c:v>
                </c:pt>
                <c:pt idx="1">
                  <c:v>7158.3251348332487</c:v>
                </c:pt>
              </c:numCache>
            </c:numRef>
          </c:yVal>
          <c:smooth val="1"/>
        </c:ser>
        <c:ser>
          <c:idx val="10"/>
          <c:order val="7"/>
          <c:tx>
            <c:v>Drag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0.40886692554495979</c:v>
                </c:pt>
                <c:pt idx="1">
                  <c:v>0.42865634200069042</c:v>
                </c:pt>
                <c:pt idx="2">
                  <c:v>0.4484457584564211</c:v>
                </c:pt>
                <c:pt idx="3">
                  <c:v>0.46823517491215172</c:v>
                </c:pt>
                <c:pt idx="4">
                  <c:v>0.4880245913678824</c:v>
                </c:pt>
                <c:pt idx="5">
                  <c:v>0.50781400782361308</c:v>
                </c:pt>
                <c:pt idx="6">
                  <c:v>0.5276034242793437</c:v>
                </c:pt>
                <c:pt idx="7">
                  <c:v>0.54739284073507433</c:v>
                </c:pt>
                <c:pt idx="8">
                  <c:v>0.56718225719080506</c:v>
                </c:pt>
                <c:pt idx="9">
                  <c:v>0.58697167364653569</c:v>
                </c:pt>
                <c:pt idx="10">
                  <c:v>0.60676109010226631</c:v>
                </c:pt>
                <c:pt idx="11">
                  <c:v>0.62655050655799693</c:v>
                </c:pt>
                <c:pt idx="12">
                  <c:v>0.64633992301372767</c:v>
                </c:pt>
                <c:pt idx="13">
                  <c:v>0.66612933946945829</c:v>
                </c:pt>
                <c:pt idx="14">
                  <c:v>0.68591875592518892</c:v>
                </c:pt>
                <c:pt idx="15">
                  <c:v>0.70570817238091954</c:v>
                </c:pt>
                <c:pt idx="16">
                  <c:v>0.72549758883665028</c:v>
                </c:pt>
                <c:pt idx="17">
                  <c:v>0.7452870052923809</c:v>
                </c:pt>
                <c:pt idx="18">
                  <c:v>0.76507642174811152</c:v>
                </c:pt>
                <c:pt idx="19">
                  <c:v>0.78486583820384215</c:v>
                </c:pt>
                <c:pt idx="20">
                  <c:v>0.80465525465957288</c:v>
                </c:pt>
                <c:pt idx="21">
                  <c:v>0.82444467111530351</c:v>
                </c:pt>
                <c:pt idx="22">
                  <c:v>0.84423408757103413</c:v>
                </c:pt>
                <c:pt idx="23">
                  <c:v>0.86402350402676475</c:v>
                </c:pt>
                <c:pt idx="24">
                  <c:v>0.88381292048249549</c:v>
                </c:pt>
                <c:pt idx="25">
                  <c:v>0.90360233693822611</c:v>
                </c:pt>
                <c:pt idx="26">
                  <c:v>0.92339175339395674</c:v>
                </c:pt>
                <c:pt idx="27">
                  <c:v>0.94318116984968747</c:v>
                </c:pt>
                <c:pt idx="28">
                  <c:v>0.9629705863054181</c:v>
                </c:pt>
              </c:numCache>
            </c:numRef>
          </c:xVal>
          <c:yVal>
            <c:numRef>
              <c:f>'h=30000'!$I$2:$I$30</c:f>
              <c:numCache>
                <c:formatCode>0.0</c:formatCode>
                <c:ptCount val="29"/>
                <c:pt idx="0">
                  <c:v>4868.6913254490137</c:v>
                </c:pt>
                <c:pt idx="1">
                  <c:v>4573.8112888251726</c:v>
                </c:pt>
                <c:pt idx="2">
                  <c:v>4330.4505436818163</c:v>
                </c:pt>
                <c:pt idx="3">
                  <c:v>4130.676965880125</c:v>
                </c:pt>
                <c:pt idx="4">
                  <c:v>3968.1333270329355</c:v>
                </c:pt>
                <c:pt idx="5">
                  <c:v>3837.6764409496686</c:v>
                </c:pt>
                <c:pt idx="6">
                  <c:v>3735.1092136356401</c:v>
                </c:pt>
                <c:pt idx="7">
                  <c:v>3656.9792338850316</c:v>
                </c:pt>
                <c:pt idx="8">
                  <c:v>3600.4256684767233</c:v>
                </c:pt>
                <c:pt idx="9">
                  <c:v>3563.0616616973439</c:v>
                </c:pt>
                <c:pt idx="10">
                  <c:v>3542.8831322057868</c:v>
                </c:pt>
                <c:pt idx="11">
                  <c:v>3538.1974063785065</c:v>
                </c:pt>
                <c:pt idx="12">
                  <c:v>3547.5669063494165</c:v>
                </c:pt>
                <c:pt idx="13">
                  <c:v>3569.7643697223562</c:v>
                </c:pt>
                <c:pt idx="14">
                  <c:v>3603.7369790083812</c:v>
                </c:pt>
                <c:pt idx="15">
                  <c:v>3648.5774309335802</c:v>
                </c:pt>
                <c:pt idx="16">
                  <c:v>3703.5004525133982</c:v>
                </c:pt>
                <c:pt idx="17">
                  <c:v>3767.8236226991312</c:v>
                </c:pt>
                <c:pt idx="18">
                  <c:v>3840.9516205111713</c:v>
                </c:pt>
                <c:pt idx="19">
                  <c:v>3922.36321746044</c:v>
                </c:pt>
                <c:pt idx="20">
                  <c:v>4011.6004811423322</c:v>
                </c:pt>
                <c:pt idx="21">
                  <c:v>4108.2597706307179</c:v>
                </c:pt>
                <c:pt idx="22">
                  <c:v>4211.9841917041849</c:v>
                </c:pt>
                <c:pt idx="23">
                  <c:v>4322.4572475595414</c:v>
                </c:pt>
                <c:pt idx="24">
                  <c:v>4439.3974733242958</c:v>
                </c:pt>
                <c:pt idx="25">
                  <c:v>4562.5538839347646</c:v>
                </c:pt>
                <c:pt idx="26">
                  <c:v>4691.7020974578718</c:v>
                </c:pt>
                <c:pt idx="27">
                  <c:v>4826.6410216983559</c:v>
                </c:pt>
                <c:pt idx="28">
                  <c:v>4967.1900124584272</c:v>
                </c:pt>
              </c:numCache>
            </c:numRef>
          </c:yVal>
          <c:smooth val="1"/>
        </c:ser>
        <c:ser>
          <c:idx val="11"/>
          <c:order val="8"/>
          <c:tx>
            <c:v>Td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0.40886692554495979</c:v>
                </c:pt>
                <c:pt idx="1">
                  <c:v>0.42865634200069042</c:v>
                </c:pt>
                <c:pt idx="2">
                  <c:v>0.4484457584564211</c:v>
                </c:pt>
                <c:pt idx="3">
                  <c:v>0.46823517491215172</c:v>
                </c:pt>
                <c:pt idx="4">
                  <c:v>0.4880245913678824</c:v>
                </c:pt>
                <c:pt idx="5">
                  <c:v>0.50781400782361308</c:v>
                </c:pt>
                <c:pt idx="6">
                  <c:v>0.5276034242793437</c:v>
                </c:pt>
                <c:pt idx="7">
                  <c:v>0.54739284073507433</c:v>
                </c:pt>
                <c:pt idx="8">
                  <c:v>0.56718225719080506</c:v>
                </c:pt>
                <c:pt idx="9">
                  <c:v>0.58697167364653569</c:v>
                </c:pt>
                <c:pt idx="10">
                  <c:v>0.60676109010226631</c:v>
                </c:pt>
                <c:pt idx="11">
                  <c:v>0.62655050655799693</c:v>
                </c:pt>
                <c:pt idx="12">
                  <c:v>0.64633992301372767</c:v>
                </c:pt>
                <c:pt idx="13">
                  <c:v>0.66612933946945829</c:v>
                </c:pt>
                <c:pt idx="14">
                  <c:v>0.68591875592518892</c:v>
                </c:pt>
                <c:pt idx="15">
                  <c:v>0.70570817238091954</c:v>
                </c:pt>
                <c:pt idx="16">
                  <c:v>0.72549758883665028</c:v>
                </c:pt>
                <c:pt idx="17">
                  <c:v>0.7452870052923809</c:v>
                </c:pt>
                <c:pt idx="18">
                  <c:v>0.76507642174811152</c:v>
                </c:pt>
                <c:pt idx="19">
                  <c:v>0.78486583820384215</c:v>
                </c:pt>
                <c:pt idx="20">
                  <c:v>0.80465525465957288</c:v>
                </c:pt>
                <c:pt idx="21">
                  <c:v>0.82444467111530351</c:v>
                </c:pt>
                <c:pt idx="22">
                  <c:v>0.84423408757103413</c:v>
                </c:pt>
                <c:pt idx="23">
                  <c:v>0.86402350402676475</c:v>
                </c:pt>
                <c:pt idx="24">
                  <c:v>0.88381292048249549</c:v>
                </c:pt>
                <c:pt idx="25">
                  <c:v>0.90360233693822611</c:v>
                </c:pt>
                <c:pt idx="26">
                  <c:v>0.92339175339395674</c:v>
                </c:pt>
                <c:pt idx="27">
                  <c:v>0.94318116984968747</c:v>
                </c:pt>
                <c:pt idx="28">
                  <c:v>0.9629705863054181</c:v>
                </c:pt>
              </c:numCache>
            </c:numRef>
          </c:xVal>
          <c:yVal>
            <c:numRef>
              <c:f>'h=30000'!$M$2:$M$30</c:f>
              <c:numCache>
                <c:formatCode>General</c:formatCode>
                <c:ptCount val="29"/>
                <c:pt idx="0">
                  <c:v>5025.3018833394099</c:v>
                </c:pt>
                <c:pt idx="1">
                  <c:v>5025.3018833394099</c:v>
                </c:pt>
                <c:pt idx="2">
                  <c:v>5025.3018833394099</c:v>
                </c:pt>
                <c:pt idx="3">
                  <c:v>5025.3018833394099</c:v>
                </c:pt>
                <c:pt idx="4">
                  <c:v>5025.3018833394099</c:v>
                </c:pt>
                <c:pt idx="5">
                  <c:v>5025.3018833394099</c:v>
                </c:pt>
                <c:pt idx="6">
                  <c:v>5025.3018833394099</c:v>
                </c:pt>
                <c:pt idx="7">
                  <c:v>5025.3018833394099</c:v>
                </c:pt>
                <c:pt idx="8">
                  <c:v>5025.3018833394099</c:v>
                </c:pt>
                <c:pt idx="9">
                  <c:v>5025.3018833394099</c:v>
                </c:pt>
                <c:pt idx="10">
                  <c:v>5025.3018833394099</c:v>
                </c:pt>
                <c:pt idx="11">
                  <c:v>5025.3018833394099</c:v>
                </c:pt>
                <c:pt idx="12">
                  <c:v>5025.3018833394099</c:v>
                </c:pt>
                <c:pt idx="13">
                  <c:v>5025.3018833394099</c:v>
                </c:pt>
                <c:pt idx="14">
                  <c:v>5025.3018833394099</c:v>
                </c:pt>
                <c:pt idx="15">
                  <c:v>5025.3018833394099</c:v>
                </c:pt>
                <c:pt idx="16">
                  <c:v>5025.3018833394099</c:v>
                </c:pt>
                <c:pt idx="17">
                  <c:v>5025.3018833394099</c:v>
                </c:pt>
                <c:pt idx="18">
                  <c:v>5025.3018833394099</c:v>
                </c:pt>
                <c:pt idx="19">
                  <c:v>5025.3018833394099</c:v>
                </c:pt>
                <c:pt idx="20">
                  <c:v>5025.3018833394099</c:v>
                </c:pt>
                <c:pt idx="21">
                  <c:v>5025.3018833394099</c:v>
                </c:pt>
                <c:pt idx="22">
                  <c:v>5025.3018833394099</c:v>
                </c:pt>
                <c:pt idx="23">
                  <c:v>5025.3018833394099</c:v>
                </c:pt>
                <c:pt idx="24">
                  <c:v>5025.3018833394099</c:v>
                </c:pt>
                <c:pt idx="25">
                  <c:v>5025.3018833394099</c:v>
                </c:pt>
                <c:pt idx="26">
                  <c:v>5025.3018833394099</c:v>
                </c:pt>
                <c:pt idx="27">
                  <c:v>5025.3018833394099</c:v>
                </c:pt>
                <c:pt idx="28">
                  <c:v>5025.3018833394099</c:v>
                </c:pt>
              </c:numCache>
            </c:numRef>
          </c:yVal>
          <c:smooth val="1"/>
        </c:ser>
        <c:ser>
          <c:idx val="12"/>
          <c:order val="9"/>
          <c:tx>
            <c:v>Drag 30000ft Comp</c:v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'h=30000'!$L$2:$L$27</c:f>
              <c:numCache>
                <c:formatCode>0.000</c:formatCode>
                <c:ptCount val="26"/>
                <c:pt idx="0">
                  <c:v>0.40886692554495979</c:v>
                </c:pt>
                <c:pt idx="1">
                  <c:v>0.42865634200069042</c:v>
                </c:pt>
                <c:pt idx="2">
                  <c:v>0.4484457584564211</c:v>
                </c:pt>
                <c:pt idx="3">
                  <c:v>0.46823517491215172</c:v>
                </c:pt>
                <c:pt idx="4">
                  <c:v>0.4880245913678824</c:v>
                </c:pt>
                <c:pt idx="5">
                  <c:v>0.50781400782361308</c:v>
                </c:pt>
                <c:pt idx="6">
                  <c:v>0.5276034242793437</c:v>
                </c:pt>
                <c:pt idx="7">
                  <c:v>0.54739284073507433</c:v>
                </c:pt>
                <c:pt idx="8">
                  <c:v>0.56718225719080506</c:v>
                </c:pt>
                <c:pt idx="9">
                  <c:v>0.58697167364653569</c:v>
                </c:pt>
                <c:pt idx="10">
                  <c:v>0.60676109010226631</c:v>
                </c:pt>
                <c:pt idx="11">
                  <c:v>0.62655050655799693</c:v>
                </c:pt>
                <c:pt idx="12">
                  <c:v>0.64633992301372767</c:v>
                </c:pt>
                <c:pt idx="13">
                  <c:v>0.66612933946945829</c:v>
                </c:pt>
                <c:pt idx="14">
                  <c:v>0.68591875592518892</c:v>
                </c:pt>
                <c:pt idx="15">
                  <c:v>0.70570817238091954</c:v>
                </c:pt>
                <c:pt idx="16">
                  <c:v>0.72549758883665028</c:v>
                </c:pt>
                <c:pt idx="17">
                  <c:v>0.7452870052923809</c:v>
                </c:pt>
                <c:pt idx="18">
                  <c:v>0.76507642174811152</c:v>
                </c:pt>
                <c:pt idx="19">
                  <c:v>0.78486583820384215</c:v>
                </c:pt>
                <c:pt idx="20">
                  <c:v>0.80465525465957288</c:v>
                </c:pt>
                <c:pt idx="21">
                  <c:v>0.82444467111530351</c:v>
                </c:pt>
                <c:pt idx="22">
                  <c:v>0.84423408757103413</c:v>
                </c:pt>
                <c:pt idx="23">
                  <c:v>0.86402350402676475</c:v>
                </c:pt>
                <c:pt idx="24">
                  <c:v>0.88381292048249549</c:v>
                </c:pt>
                <c:pt idx="25">
                  <c:v>0.90360233693822611</c:v>
                </c:pt>
              </c:numCache>
            </c:numRef>
          </c:xVal>
          <c:yVal>
            <c:numRef>
              <c:f>'h=30000'!$U$2:$U$27</c:f>
              <c:numCache>
                <c:formatCode>General</c:formatCode>
                <c:ptCount val="26"/>
                <c:pt idx="0">
                  <c:v>4868.6913254490137</c:v>
                </c:pt>
                <c:pt idx="1">
                  <c:v>4573.8112888251726</c:v>
                </c:pt>
                <c:pt idx="2">
                  <c:v>4330.4505436818163</c:v>
                </c:pt>
                <c:pt idx="3">
                  <c:v>4130.676965880125</c:v>
                </c:pt>
                <c:pt idx="4">
                  <c:v>3968.1333270329355</c:v>
                </c:pt>
                <c:pt idx="5">
                  <c:v>3837.6764409496686</c:v>
                </c:pt>
                <c:pt idx="6">
                  <c:v>3735.1092136356401</c:v>
                </c:pt>
                <c:pt idx="7">
                  <c:v>3656.9792338850316</c:v>
                </c:pt>
                <c:pt idx="8">
                  <c:v>3600.4256684767233</c:v>
                </c:pt>
                <c:pt idx="9">
                  <c:v>3563.0616616973439</c:v>
                </c:pt>
                <c:pt idx="10">
                  <c:v>3542.8831322057868</c:v>
                </c:pt>
                <c:pt idx="11">
                  <c:v>3538.1974063785065</c:v>
                </c:pt>
                <c:pt idx="12">
                  <c:v>3547.5669063494165</c:v>
                </c:pt>
                <c:pt idx="13">
                  <c:v>3569.7643697223562</c:v>
                </c:pt>
                <c:pt idx="14">
                  <c:v>3603.7369790083812</c:v>
                </c:pt>
                <c:pt idx="15">
                  <c:v>3648.5774309335802</c:v>
                </c:pt>
                <c:pt idx="16">
                  <c:v>3703.5004525133982</c:v>
                </c:pt>
                <c:pt idx="17">
                  <c:v>3767.8236226991312</c:v>
                </c:pt>
                <c:pt idx="18">
                  <c:v>3840.9516205111713</c:v>
                </c:pt>
                <c:pt idx="19">
                  <c:v>3922.36321746044</c:v>
                </c:pt>
                <c:pt idx="20">
                  <c:v>4011.6004811423322</c:v>
                </c:pt>
                <c:pt idx="21">
                  <c:v>4340.1712091485406</c:v>
                </c:pt>
                <c:pt idx="22">
                  <c:v>5472.1836639654721</c:v>
                </c:pt>
                <c:pt idx="23">
                  <c:v>6604.1961187824045</c:v>
                </c:pt>
                <c:pt idx="24">
                  <c:v>7736.2085735993423</c:v>
                </c:pt>
                <c:pt idx="25">
                  <c:v>8868.2210284162757</c:v>
                </c:pt>
              </c:numCache>
            </c:numRef>
          </c:yVal>
          <c:smooth val="1"/>
        </c:ser>
        <c:ser>
          <c:idx val="0"/>
          <c:order val="10"/>
          <c:tx>
            <c:v>Drag h=35000 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3726.8953767946277</c:v>
                </c:pt>
                <c:pt idx="19">
                  <c:v>3788.1789412767398</c:v>
                </c:pt>
                <c:pt idx="20">
                  <c:v>3856.6220483595371</c:v>
                </c:pt>
                <c:pt idx="21">
                  <c:v>3931.8444572675116</c:v>
                </c:pt>
                <c:pt idx="22">
                  <c:v>4013.5079749009105</c:v>
                </c:pt>
                <c:pt idx="23">
                  <c:v>4101.3109971347685</c:v>
                </c:pt>
                <c:pt idx="24">
                  <c:v>4194.9838593454197</c:v>
                </c:pt>
                <c:pt idx="25">
                  <c:v>4294.2848619105562</c:v>
                </c:pt>
                <c:pt idx="26">
                  <c:v>4398.9968609764092</c:v>
                </c:pt>
                <c:pt idx="27">
                  <c:v>4508.9243344454608</c:v>
                </c:pt>
                <c:pt idx="28">
                  <c:v>4623.8908489599553</c:v>
                </c:pt>
              </c:numCache>
            </c:numRef>
          </c:yVal>
          <c:smooth val="1"/>
        </c:ser>
        <c:ser>
          <c:idx val="1"/>
          <c:order val="11"/>
          <c:tx>
            <c:v>Drag 35000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3900.4897513875489</c:v>
                </c:pt>
                <c:pt idx="19">
                  <c:v>4953.327557013512</c:v>
                </c:pt>
                <c:pt idx="20">
                  <c:v>6006.1653626394818</c:v>
                </c:pt>
              </c:numCache>
            </c:numRef>
          </c:yVal>
          <c:smooth val="1"/>
        </c:ser>
        <c:ser>
          <c:idx val="2"/>
          <c:order val="12"/>
          <c:tx>
            <c:v>Td 35000ft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4161.6567930311558</c:v>
                </c:pt>
                <c:pt idx="1">
                  <c:v>4161.6567930311558</c:v>
                </c:pt>
                <c:pt idx="2">
                  <c:v>4161.6567930311558</c:v>
                </c:pt>
                <c:pt idx="3">
                  <c:v>4161.6567930311558</c:v>
                </c:pt>
                <c:pt idx="4">
                  <c:v>4161.6567930311558</c:v>
                </c:pt>
                <c:pt idx="5">
                  <c:v>4161.6567930311558</c:v>
                </c:pt>
                <c:pt idx="6">
                  <c:v>4161.6567930311558</c:v>
                </c:pt>
                <c:pt idx="7">
                  <c:v>4161.6567930311558</c:v>
                </c:pt>
                <c:pt idx="8">
                  <c:v>4161.6567930311558</c:v>
                </c:pt>
                <c:pt idx="9">
                  <c:v>4161.6567930311558</c:v>
                </c:pt>
                <c:pt idx="10">
                  <c:v>4161.6567930311558</c:v>
                </c:pt>
                <c:pt idx="11">
                  <c:v>4161.6567930311558</c:v>
                </c:pt>
                <c:pt idx="12">
                  <c:v>4161.6567930311558</c:v>
                </c:pt>
                <c:pt idx="13">
                  <c:v>4161.6567930311558</c:v>
                </c:pt>
                <c:pt idx="14">
                  <c:v>4161.6567930311558</c:v>
                </c:pt>
                <c:pt idx="15">
                  <c:v>4161.6567930311558</c:v>
                </c:pt>
                <c:pt idx="16">
                  <c:v>4161.6567930311558</c:v>
                </c:pt>
                <c:pt idx="17">
                  <c:v>4161.6567930311558</c:v>
                </c:pt>
                <c:pt idx="18">
                  <c:v>4161.6567930311558</c:v>
                </c:pt>
                <c:pt idx="19">
                  <c:v>4161.6567930311558</c:v>
                </c:pt>
                <c:pt idx="20">
                  <c:v>4161.6567930311558</c:v>
                </c:pt>
                <c:pt idx="21">
                  <c:v>4161.6567930311558</c:v>
                </c:pt>
                <c:pt idx="22">
                  <c:v>4161.6567930311558</c:v>
                </c:pt>
                <c:pt idx="23">
                  <c:v>4161.6567930311558</c:v>
                </c:pt>
                <c:pt idx="24">
                  <c:v>4161.6567930311558</c:v>
                </c:pt>
                <c:pt idx="25">
                  <c:v>4161.6567930311558</c:v>
                </c:pt>
                <c:pt idx="26">
                  <c:v>4161.6567930311558</c:v>
                </c:pt>
                <c:pt idx="27">
                  <c:v>4161.6567930311558</c:v>
                </c:pt>
                <c:pt idx="28">
                  <c:v>4161.6567930311558</c:v>
                </c:pt>
              </c:numCache>
            </c:numRef>
          </c:yVal>
          <c:smooth val="1"/>
        </c:ser>
        <c:axId val="63362944"/>
        <c:axId val="63364480"/>
      </c:scatterChart>
      <c:valAx>
        <c:axId val="63362944"/>
        <c:scaling>
          <c:orientation val="minMax"/>
          <c:max val="1.1000000000000001"/>
        </c:scaling>
        <c:axPos val="b"/>
        <c:numFmt formatCode="0.00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3364480"/>
        <c:crosses val="autoZero"/>
        <c:crossBetween val="midCat"/>
      </c:valAx>
      <c:valAx>
        <c:axId val="63364480"/>
        <c:scaling>
          <c:orientation val="minMax"/>
          <c:min val="3000"/>
        </c:scaling>
        <c:axPos val="l"/>
        <c:majorGridlines/>
        <c:numFmt formatCode="0.0" sourceLinked="1"/>
        <c:tickLblPos val="nextTo"/>
        <c:crossAx val="6336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987410105925524"/>
          <c:y val="0.11922461499541476"/>
          <c:w val="0.23267548658148671"/>
          <c:h val="0.62939189830186915"/>
        </c:manualLayout>
      </c:layout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91"/>
          <c:y val="3.4229869715901154E-2"/>
          <c:w val="0.63860433638300707"/>
          <c:h val="0.85574674289752883"/>
        </c:manualLayout>
      </c:layout>
      <c:scatterChart>
        <c:scatterStyle val="smoothMarker"/>
        <c:ser>
          <c:idx val="3"/>
          <c:order val="0"/>
          <c:tx>
            <c:v>Drag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0.22275103854045994</c:v>
                </c:pt>
                <c:pt idx="1">
                  <c:v>0.24038254015668092</c:v>
                </c:pt>
                <c:pt idx="2">
                  <c:v>0.25801404177290188</c:v>
                </c:pt>
                <c:pt idx="3">
                  <c:v>0.27564554338912289</c:v>
                </c:pt>
                <c:pt idx="4">
                  <c:v>0.29327704500534385</c:v>
                </c:pt>
                <c:pt idx="5">
                  <c:v>0.31090854662156486</c:v>
                </c:pt>
                <c:pt idx="6">
                  <c:v>0.32854004823778582</c:v>
                </c:pt>
                <c:pt idx="7">
                  <c:v>0.34617154985400683</c:v>
                </c:pt>
                <c:pt idx="8">
                  <c:v>0.36380305147022779</c:v>
                </c:pt>
                <c:pt idx="9">
                  <c:v>0.38143455308644875</c:v>
                </c:pt>
                <c:pt idx="10">
                  <c:v>0.3990660547026697</c:v>
                </c:pt>
                <c:pt idx="11">
                  <c:v>0.41669755631889072</c:v>
                </c:pt>
                <c:pt idx="12">
                  <c:v>0.43432905793511167</c:v>
                </c:pt>
                <c:pt idx="13">
                  <c:v>0.45196055955133263</c:v>
                </c:pt>
                <c:pt idx="14">
                  <c:v>0.46959206116755364</c:v>
                </c:pt>
                <c:pt idx="15">
                  <c:v>0.4872235627837746</c:v>
                </c:pt>
                <c:pt idx="16">
                  <c:v>0.50485506439999561</c:v>
                </c:pt>
                <c:pt idx="17">
                  <c:v>0.52248656601621657</c:v>
                </c:pt>
                <c:pt idx="18">
                  <c:v>0.54011806763243753</c:v>
                </c:pt>
                <c:pt idx="19">
                  <c:v>0.55774956924865859</c:v>
                </c:pt>
                <c:pt idx="20">
                  <c:v>0.57538107086487955</c:v>
                </c:pt>
                <c:pt idx="21">
                  <c:v>0.59301257248110051</c:v>
                </c:pt>
                <c:pt idx="22">
                  <c:v>0.61064407409732147</c:v>
                </c:pt>
                <c:pt idx="23">
                  <c:v>0.62827557571354242</c:v>
                </c:pt>
                <c:pt idx="24">
                  <c:v>0.64590707732976349</c:v>
                </c:pt>
                <c:pt idx="25">
                  <c:v>0.66353857894598445</c:v>
                </c:pt>
                <c:pt idx="26">
                  <c:v>0.6811700805622054</c:v>
                </c:pt>
                <c:pt idx="27">
                  <c:v>0.69880158217842636</c:v>
                </c:pt>
                <c:pt idx="28">
                  <c:v>0.71643308379464732</c:v>
                </c:pt>
              </c:numCache>
            </c:numRef>
          </c:xVal>
          <c:yVal>
            <c:numRef>
              <c:f>SL!$I$2:$I$30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4413.7561860338637</c:v>
                </c:pt>
                <c:pt idx="2">
                  <c:v>4083.2258391917535</c:v>
                </c:pt>
                <c:pt idx="3">
                  <c:v>3848.6762460002237</c:v>
                </c:pt>
                <c:pt idx="4">
                  <c:v>3689.9615274317089</c:v>
                </c:pt>
                <c:pt idx="5">
                  <c:v>3592.4807869130168</c:v>
                </c:pt>
                <c:pt idx="6">
                  <c:v>3545.4426054500668</c:v>
                </c:pt>
                <c:pt idx="7">
                  <c:v>3540.7317178824751</c:v>
                </c:pt>
                <c:pt idx="8">
                  <c:v>3572.1503969287201</c:v>
                </c:pt>
                <c:pt idx="9">
                  <c:v>3634.8993664351683</c:v>
                </c:pt>
                <c:pt idx="10">
                  <c:v>3725.2155524980071</c:v>
                </c:pt>
                <c:pt idx="11">
                  <c:v>3840.1147637132599</c:v>
                </c:pt>
                <c:pt idx="12">
                  <c:v>3977.2059493657162</c:v>
                </c:pt>
                <c:pt idx="13">
                  <c:v>4134.5551528556553</c:v>
                </c:pt>
                <c:pt idx="14">
                  <c:v>4310.5845260190354</c:v>
                </c:pt>
                <c:pt idx="15">
                  <c:v>4503.9964456245698</c:v>
                </c:pt>
                <c:pt idx="16">
                  <c:v>4713.7158461854106</c:v>
                </c:pt>
                <c:pt idx="17">
                  <c:v>4938.8459375826469</c:v>
                </c:pt>
                <c:pt idx="18">
                  <c:v>5178.6338712561383</c:v>
                </c:pt>
                <c:pt idx="19">
                  <c:v>5432.4438802324639</c:v>
                </c:pt>
                <c:pt idx="20">
                  <c:v>5699.7360898691632</c:v>
                </c:pt>
                <c:pt idx="21">
                  <c:v>5980.0496712279764</c:v>
                </c:pt>
                <c:pt idx="22">
                  <c:v>6272.9893489337283</c:v>
                </c:pt>
                <c:pt idx="23">
                  <c:v>6578.214521317027</c:v>
                </c:pt>
                <c:pt idx="24">
                  <c:v>6895.4304304003663</c:v>
                </c:pt>
                <c:pt idx="25">
                  <c:v>7224.3809519431234</c:v>
                </c:pt>
                <c:pt idx="26">
                  <c:v>7564.8426745421602</c:v>
                </c:pt>
                <c:pt idx="27">
                  <c:v>7916.6200109690108</c:v>
                </c:pt>
                <c:pt idx="28">
                  <c:v>8279.5411410850447</c:v>
                </c:pt>
              </c:numCache>
            </c:numRef>
          </c:yVal>
          <c:smooth val="1"/>
        </c:ser>
        <c:ser>
          <c:idx val="4"/>
          <c:order val="1"/>
          <c:tx>
            <c:v>Td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0.22275103854045994</c:v>
                </c:pt>
                <c:pt idx="1">
                  <c:v>0.24038254015668092</c:v>
                </c:pt>
                <c:pt idx="2">
                  <c:v>0.25801404177290188</c:v>
                </c:pt>
                <c:pt idx="3">
                  <c:v>0.27564554338912289</c:v>
                </c:pt>
                <c:pt idx="4">
                  <c:v>0.29327704500534385</c:v>
                </c:pt>
                <c:pt idx="5">
                  <c:v>0.31090854662156486</c:v>
                </c:pt>
                <c:pt idx="6">
                  <c:v>0.32854004823778582</c:v>
                </c:pt>
                <c:pt idx="7">
                  <c:v>0.34617154985400683</c:v>
                </c:pt>
                <c:pt idx="8">
                  <c:v>0.36380305147022779</c:v>
                </c:pt>
                <c:pt idx="9">
                  <c:v>0.38143455308644875</c:v>
                </c:pt>
                <c:pt idx="10">
                  <c:v>0.3990660547026697</c:v>
                </c:pt>
                <c:pt idx="11">
                  <c:v>0.41669755631889072</c:v>
                </c:pt>
                <c:pt idx="12">
                  <c:v>0.43432905793511167</c:v>
                </c:pt>
                <c:pt idx="13">
                  <c:v>0.45196055955133263</c:v>
                </c:pt>
                <c:pt idx="14">
                  <c:v>0.46959206116755364</c:v>
                </c:pt>
                <c:pt idx="15">
                  <c:v>0.4872235627837746</c:v>
                </c:pt>
                <c:pt idx="16">
                  <c:v>0.50485506439999561</c:v>
                </c:pt>
                <c:pt idx="17">
                  <c:v>0.52248656601621657</c:v>
                </c:pt>
                <c:pt idx="18">
                  <c:v>0.54011806763243753</c:v>
                </c:pt>
                <c:pt idx="19">
                  <c:v>0.55774956924865859</c:v>
                </c:pt>
                <c:pt idx="20">
                  <c:v>0.57538107086487955</c:v>
                </c:pt>
                <c:pt idx="21">
                  <c:v>0.59301257248110051</c:v>
                </c:pt>
                <c:pt idx="22">
                  <c:v>0.61064407409732147</c:v>
                </c:pt>
                <c:pt idx="23">
                  <c:v>0.62827557571354242</c:v>
                </c:pt>
                <c:pt idx="24">
                  <c:v>0.64590707732976349</c:v>
                </c:pt>
                <c:pt idx="25">
                  <c:v>0.66353857894598445</c:v>
                </c:pt>
                <c:pt idx="26">
                  <c:v>0.6811700805622054</c:v>
                </c:pt>
                <c:pt idx="27">
                  <c:v>0.69880158217842636</c:v>
                </c:pt>
                <c:pt idx="28">
                  <c:v>0.71643308379464732</c:v>
                </c:pt>
              </c:numCache>
            </c:numRef>
          </c:xVal>
          <c:yVal>
            <c:numRef>
              <c:f>SL!$M$2:$M$30</c:f>
              <c:numCache>
                <c:formatCode>General</c:formatCode>
                <c:ptCount val="29"/>
                <c:pt idx="0">
                  <c:v>10723.572567899248</c:v>
                </c:pt>
                <c:pt idx="1">
                  <c:v>10541.710468044803</c:v>
                </c:pt>
                <c:pt idx="2">
                  <c:v>10364.711665851086</c:v>
                </c:pt>
                <c:pt idx="3">
                  <c:v>10192.5761613181</c:v>
                </c:pt>
                <c:pt idx="4">
                  <c:v>10025.303954445846</c:v>
                </c:pt>
                <c:pt idx="5">
                  <c:v>9862.8950452343215</c:v>
                </c:pt>
                <c:pt idx="6">
                  <c:v>9705.3494336835265</c:v>
                </c:pt>
                <c:pt idx="7">
                  <c:v>9552.6671197934611</c:v>
                </c:pt>
                <c:pt idx="8">
                  <c:v>9404.8481035641271</c:v>
                </c:pt>
                <c:pt idx="9">
                  <c:v>9261.8923849955245</c:v>
                </c:pt>
                <c:pt idx="10">
                  <c:v>9123.7999640876496</c:v>
                </c:pt>
                <c:pt idx="11">
                  <c:v>8990.570840840508</c:v>
                </c:pt>
                <c:pt idx="12">
                  <c:v>8862.205015254096</c:v>
                </c:pt>
                <c:pt idx="13">
                  <c:v>8738.7024873284117</c:v>
                </c:pt>
                <c:pt idx="14">
                  <c:v>8620.0632570634589</c:v>
                </c:pt>
                <c:pt idx="15">
                  <c:v>8506.2873244592374</c:v>
                </c:pt>
                <c:pt idx="16">
                  <c:v>8397.3746895157456</c:v>
                </c:pt>
                <c:pt idx="17">
                  <c:v>8293.3253522329851</c:v>
                </c:pt>
                <c:pt idx="18">
                  <c:v>8194.1393126109542</c:v>
                </c:pt>
                <c:pt idx="19">
                  <c:v>8099.8165706496511</c:v>
                </c:pt>
                <c:pt idx="20">
                  <c:v>8010.3571263490803</c:v>
                </c:pt>
                <c:pt idx="21">
                  <c:v>7925.7609797092409</c:v>
                </c:pt>
                <c:pt idx="22">
                  <c:v>7846.0281307301311</c:v>
                </c:pt>
                <c:pt idx="23">
                  <c:v>7771.1585794117518</c:v>
                </c:pt>
                <c:pt idx="24">
                  <c:v>7701.1523257541012</c:v>
                </c:pt>
                <c:pt idx="25">
                  <c:v>7636.0093697571829</c:v>
                </c:pt>
                <c:pt idx="26">
                  <c:v>7575.7297114209941</c:v>
                </c:pt>
                <c:pt idx="27">
                  <c:v>7520.3133507455368</c:v>
                </c:pt>
                <c:pt idx="28">
                  <c:v>7469.7602877308091</c:v>
                </c:pt>
              </c:numCache>
            </c:numRef>
          </c:yVal>
          <c:smooth val="1"/>
        </c:ser>
        <c:ser>
          <c:idx val="5"/>
          <c:order val="2"/>
          <c:tx>
            <c:v>Td S/L approx</c:v>
          </c:tx>
          <c:spPr>
            <a:ln>
              <a:solidFill>
                <a:srgbClr val="00B0F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GRAFICO!$N$3:$N$4</c:f>
              <c:numCache>
                <c:formatCode>General</c:formatCode>
                <c:ptCount val="2"/>
                <c:pt idx="0">
                  <c:v>13440</c:v>
                </c:pt>
                <c:pt idx="1">
                  <c:v>13440</c:v>
                </c:pt>
              </c:numCache>
            </c:numRef>
          </c:yVal>
          <c:smooth val="1"/>
        </c:ser>
        <c:ser>
          <c:idx val="6"/>
          <c:order val="3"/>
          <c:tx>
            <c:v>Drag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0.32864365193941647</c:v>
                </c:pt>
                <c:pt idx="1">
                  <c:v>0.34762822730054138</c:v>
                </c:pt>
                <c:pt idx="2">
                  <c:v>0.36661280266166635</c:v>
                </c:pt>
                <c:pt idx="3">
                  <c:v>0.38559737802279126</c:v>
                </c:pt>
                <c:pt idx="4">
                  <c:v>0.40458195338391623</c:v>
                </c:pt>
                <c:pt idx="5">
                  <c:v>0.42356652874504114</c:v>
                </c:pt>
                <c:pt idx="6">
                  <c:v>0.4425511041061661</c:v>
                </c:pt>
                <c:pt idx="7">
                  <c:v>0.46153567946729107</c:v>
                </c:pt>
                <c:pt idx="8">
                  <c:v>0.48052025482841598</c:v>
                </c:pt>
                <c:pt idx="9">
                  <c:v>0.49950483018954095</c:v>
                </c:pt>
                <c:pt idx="10">
                  <c:v>0.51848940555066592</c:v>
                </c:pt>
                <c:pt idx="11">
                  <c:v>0.53747398091179077</c:v>
                </c:pt>
                <c:pt idx="12">
                  <c:v>0.55645855627291574</c:v>
                </c:pt>
                <c:pt idx="13">
                  <c:v>0.57544313163404071</c:v>
                </c:pt>
                <c:pt idx="14">
                  <c:v>0.59442770699516567</c:v>
                </c:pt>
                <c:pt idx="15">
                  <c:v>0.61341228235629064</c:v>
                </c:pt>
                <c:pt idx="16">
                  <c:v>0.63239685771741549</c:v>
                </c:pt>
                <c:pt idx="17">
                  <c:v>0.65138143307854046</c:v>
                </c:pt>
                <c:pt idx="18">
                  <c:v>0.67036600843966543</c:v>
                </c:pt>
                <c:pt idx="19">
                  <c:v>0.6893505838007904</c:v>
                </c:pt>
                <c:pt idx="20">
                  <c:v>0.70833515916191525</c:v>
                </c:pt>
                <c:pt idx="21">
                  <c:v>0.72731973452304022</c:v>
                </c:pt>
                <c:pt idx="22">
                  <c:v>0.74630430988416518</c:v>
                </c:pt>
                <c:pt idx="23">
                  <c:v>0.76528888524529015</c:v>
                </c:pt>
                <c:pt idx="24">
                  <c:v>0.78427346060641512</c:v>
                </c:pt>
                <c:pt idx="25">
                  <c:v>0.80325803596753997</c:v>
                </c:pt>
                <c:pt idx="26">
                  <c:v>0.82224261132866483</c:v>
                </c:pt>
                <c:pt idx="27">
                  <c:v>0.8412271866897898</c:v>
                </c:pt>
                <c:pt idx="28">
                  <c:v>0.86021176205091476</c:v>
                </c:pt>
              </c:numCache>
            </c:numRef>
          </c:xVal>
          <c:yVal>
            <c:numRef>
              <c:f>'h=20000'!$I$2:$I$30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4522.9711602953939</c:v>
                </c:pt>
                <c:pt idx="2">
                  <c:v>4248.344721616676</c:v>
                </c:pt>
                <c:pt idx="3">
                  <c:v>4032.1384082696932</c:v>
                </c:pt>
                <c:pt idx="4">
                  <c:v>3864.5804728761641</c:v>
                </c:pt>
                <c:pt idx="5">
                  <c:v>3738.0387366500108</c:v>
                </c:pt>
                <c:pt idx="6">
                  <c:v>3646.4820905884071</c:v>
                </c:pt>
                <c:pt idx="7">
                  <c:v>3585.0937317769021</c:v>
                </c:pt>
                <c:pt idx="8">
                  <c:v>3549.9891684766312</c:v>
                </c:pt>
                <c:pt idx="9">
                  <c:v>3538.0077712514053</c:v>
                </c:pt>
                <c:pt idx="10">
                  <c:v>3546.5567383488551</c:v>
                </c:pt>
                <c:pt idx="11">
                  <c:v>3573.4929367779023</c:v>
                </c:pt>
                <c:pt idx="12">
                  <c:v>3617.032464849824</c:v>
                </c:pt>
                <c:pt idx="13">
                  <c:v>3675.6807449595794</c:v>
                </c:pt>
                <c:pt idx="14">
                  <c:v>3748.1779879633445</c:v>
                </c:pt>
                <c:pt idx="15">
                  <c:v>3833.4562842350037</c:v>
                </c:pt>
                <c:pt idx="16">
                  <c:v>3930.6055724820831</c:v>
                </c:pt>
                <c:pt idx="17">
                  <c:v>4038.8464475386045</c:v>
                </c:pt>
                <c:pt idx="18">
                  <c:v>4157.5082803542427</c:v>
                </c:pt>
                <c:pt idx="19">
                  <c:v>4286.0114964214508</c:v>
                </c:pt>
                <c:pt idx="20">
                  <c:v>4423.8531333236169</c:v>
                </c:pt>
                <c:pt idx="21">
                  <c:v>4570.595001866227</c:v>
                </c:pt>
                <c:pt idx="22">
                  <c:v>4725.8539278794897</c:v>
                </c:pt>
                <c:pt idx="23">
                  <c:v>4889.2936670325462</c:v>
                </c:pt>
                <c:pt idx="24">
                  <c:v>5060.6181727028479</c:v>
                </c:pt>
                <c:pt idx="25">
                  <c:v>5239.5659641730244</c:v>
                </c:pt>
                <c:pt idx="26">
                  <c:v>5425.9053943196532</c:v>
                </c:pt>
                <c:pt idx="27">
                  <c:v>5619.4306562761194</c:v>
                </c:pt>
                <c:pt idx="28">
                  <c:v>5819.9584000729528</c:v>
                </c:pt>
              </c:numCache>
            </c:numRef>
          </c:yVal>
          <c:smooth val="1"/>
        </c:ser>
        <c:ser>
          <c:idx val="7"/>
          <c:order val="4"/>
          <c:tx>
            <c:v>Td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0.32864365193941647</c:v>
                </c:pt>
                <c:pt idx="1">
                  <c:v>0.34762822730054138</c:v>
                </c:pt>
                <c:pt idx="2">
                  <c:v>0.36661280266166635</c:v>
                </c:pt>
                <c:pt idx="3">
                  <c:v>0.38559737802279126</c:v>
                </c:pt>
                <c:pt idx="4">
                  <c:v>0.40458195338391623</c:v>
                </c:pt>
                <c:pt idx="5">
                  <c:v>0.42356652874504114</c:v>
                </c:pt>
                <c:pt idx="6">
                  <c:v>0.4425511041061661</c:v>
                </c:pt>
                <c:pt idx="7">
                  <c:v>0.46153567946729107</c:v>
                </c:pt>
                <c:pt idx="8">
                  <c:v>0.48052025482841598</c:v>
                </c:pt>
                <c:pt idx="9">
                  <c:v>0.49950483018954095</c:v>
                </c:pt>
                <c:pt idx="10">
                  <c:v>0.51848940555066592</c:v>
                </c:pt>
                <c:pt idx="11">
                  <c:v>0.53747398091179077</c:v>
                </c:pt>
                <c:pt idx="12">
                  <c:v>0.55645855627291574</c:v>
                </c:pt>
                <c:pt idx="13">
                  <c:v>0.57544313163404071</c:v>
                </c:pt>
                <c:pt idx="14">
                  <c:v>0.59442770699516567</c:v>
                </c:pt>
                <c:pt idx="15">
                  <c:v>0.61341228235629064</c:v>
                </c:pt>
                <c:pt idx="16">
                  <c:v>0.63239685771741549</c:v>
                </c:pt>
                <c:pt idx="17">
                  <c:v>0.65138143307854046</c:v>
                </c:pt>
                <c:pt idx="18">
                  <c:v>0.67036600843966543</c:v>
                </c:pt>
                <c:pt idx="19">
                  <c:v>0.6893505838007904</c:v>
                </c:pt>
                <c:pt idx="20">
                  <c:v>0.70833515916191525</c:v>
                </c:pt>
                <c:pt idx="21">
                  <c:v>0.72731973452304022</c:v>
                </c:pt>
                <c:pt idx="22">
                  <c:v>0.74630430988416518</c:v>
                </c:pt>
                <c:pt idx="23">
                  <c:v>0.76528888524529015</c:v>
                </c:pt>
                <c:pt idx="24">
                  <c:v>0.78427346060641512</c:v>
                </c:pt>
                <c:pt idx="25">
                  <c:v>0.80325803596753997</c:v>
                </c:pt>
                <c:pt idx="26">
                  <c:v>0.82224261132866483</c:v>
                </c:pt>
                <c:pt idx="27">
                  <c:v>0.8412271866897898</c:v>
                </c:pt>
                <c:pt idx="28">
                  <c:v>0.86021176205091476</c:v>
                </c:pt>
              </c:numCache>
            </c:numRef>
          </c:xVal>
          <c:yVal>
            <c:numRef>
              <c:f>'h=20000'!$M$2:$M$30</c:f>
              <c:numCache>
                <c:formatCode>General</c:formatCode>
                <c:ptCount val="29"/>
                <c:pt idx="0">
                  <c:v>6629.9058395197644</c:v>
                </c:pt>
                <c:pt idx="1">
                  <c:v>6577.8054043364882</c:v>
                </c:pt>
                <c:pt idx="2">
                  <c:v>6526.5187553615906</c:v>
                </c:pt>
                <c:pt idx="3">
                  <c:v>6476.0458925950743</c:v>
                </c:pt>
                <c:pt idx="4">
                  <c:v>6426.3868160369366</c:v>
                </c:pt>
                <c:pt idx="5">
                  <c:v>6377.5415256871802</c:v>
                </c:pt>
                <c:pt idx="6">
                  <c:v>6329.5100215458033</c:v>
                </c:pt>
                <c:pt idx="7">
                  <c:v>6282.2923036128068</c:v>
                </c:pt>
                <c:pt idx="8">
                  <c:v>6235.8883718881898</c:v>
                </c:pt>
                <c:pt idx="9">
                  <c:v>6190.2982263719532</c:v>
                </c:pt>
                <c:pt idx="10">
                  <c:v>6145.5218670640961</c:v>
                </c:pt>
                <c:pt idx="11">
                  <c:v>6101.5592939646194</c:v>
                </c:pt>
                <c:pt idx="12">
                  <c:v>6058.4105070735231</c:v>
                </c:pt>
                <c:pt idx="13">
                  <c:v>6016.0755063908064</c:v>
                </c:pt>
                <c:pt idx="14">
                  <c:v>5974.55429191647</c:v>
                </c:pt>
                <c:pt idx="15">
                  <c:v>5933.8468636505131</c:v>
                </c:pt>
                <c:pt idx="16">
                  <c:v>5893.9532215929366</c:v>
                </c:pt>
                <c:pt idx="17">
                  <c:v>5854.8733657437406</c:v>
                </c:pt>
                <c:pt idx="18">
                  <c:v>5816.6072961029231</c:v>
                </c:pt>
                <c:pt idx="19">
                  <c:v>5779.1550126704878</c:v>
                </c:pt>
                <c:pt idx="20">
                  <c:v>5742.5165154464303</c:v>
                </c:pt>
                <c:pt idx="21">
                  <c:v>5706.6918044307549</c:v>
                </c:pt>
                <c:pt idx="22">
                  <c:v>5671.6808796234573</c:v>
                </c:pt>
                <c:pt idx="23">
                  <c:v>5637.4837410245418</c:v>
                </c:pt>
                <c:pt idx="24">
                  <c:v>5604.100388634005</c:v>
                </c:pt>
                <c:pt idx="25">
                  <c:v>5571.5308224518485</c:v>
                </c:pt>
                <c:pt idx="26">
                  <c:v>5539.7750424780725</c:v>
                </c:pt>
                <c:pt idx="27">
                  <c:v>5508.8330487126768</c:v>
                </c:pt>
                <c:pt idx="28">
                  <c:v>5478.7048411556607</c:v>
                </c:pt>
              </c:numCache>
            </c:numRef>
          </c:yVal>
          <c:smooth val="1"/>
        </c:ser>
        <c:ser>
          <c:idx val="8"/>
          <c:order val="5"/>
          <c:tx>
            <c:v>Drag 20000ft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0.32864365193941647</c:v>
                </c:pt>
                <c:pt idx="1">
                  <c:v>0.34762822730054138</c:v>
                </c:pt>
                <c:pt idx="2">
                  <c:v>0.36661280266166635</c:v>
                </c:pt>
                <c:pt idx="3">
                  <c:v>0.38559737802279126</c:v>
                </c:pt>
                <c:pt idx="4">
                  <c:v>0.40458195338391623</c:v>
                </c:pt>
                <c:pt idx="5">
                  <c:v>0.42356652874504114</c:v>
                </c:pt>
                <c:pt idx="6">
                  <c:v>0.4425511041061661</c:v>
                </c:pt>
                <c:pt idx="7">
                  <c:v>0.46153567946729107</c:v>
                </c:pt>
                <c:pt idx="8">
                  <c:v>0.48052025482841598</c:v>
                </c:pt>
                <c:pt idx="9">
                  <c:v>0.49950483018954095</c:v>
                </c:pt>
                <c:pt idx="10">
                  <c:v>0.51848940555066592</c:v>
                </c:pt>
                <c:pt idx="11">
                  <c:v>0.53747398091179077</c:v>
                </c:pt>
                <c:pt idx="12">
                  <c:v>0.55645855627291574</c:v>
                </c:pt>
                <c:pt idx="13">
                  <c:v>0.57544313163404071</c:v>
                </c:pt>
                <c:pt idx="14">
                  <c:v>0.59442770699516567</c:v>
                </c:pt>
                <c:pt idx="15">
                  <c:v>0.61341228235629064</c:v>
                </c:pt>
                <c:pt idx="16">
                  <c:v>0.63239685771741549</c:v>
                </c:pt>
                <c:pt idx="17">
                  <c:v>0.65138143307854046</c:v>
                </c:pt>
                <c:pt idx="18">
                  <c:v>0.67036600843966543</c:v>
                </c:pt>
                <c:pt idx="19">
                  <c:v>0.6893505838007904</c:v>
                </c:pt>
                <c:pt idx="20">
                  <c:v>0.70833515916191525</c:v>
                </c:pt>
                <c:pt idx="21">
                  <c:v>0.72731973452304022</c:v>
                </c:pt>
                <c:pt idx="22">
                  <c:v>0.74630430988416518</c:v>
                </c:pt>
                <c:pt idx="23">
                  <c:v>0.76528888524529015</c:v>
                </c:pt>
                <c:pt idx="24">
                  <c:v>0.78427346060641512</c:v>
                </c:pt>
                <c:pt idx="25">
                  <c:v>0.80325803596753997</c:v>
                </c:pt>
                <c:pt idx="26">
                  <c:v>0.82224261132866483</c:v>
                </c:pt>
                <c:pt idx="27">
                  <c:v>0.8412271866897898</c:v>
                </c:pt>
                <c:pt idx="28">
                  <c:v>0.86021176205091476</c:v>
                </c:pt>
              </c:numCache>
            </c:numRef>
          </c:xVal>
          <c:yVal>
            <c:numRef>
              <c:f>'h=20000'!$U$2:$U$30</c:f>
              <c:numCache>
                <c:formatCode>General</c:formatCode>
                <c:ptCount val="29"/>
                <c:pt idx="0">
                  <c:v>4868.6913254490128</c:v>
                </c:pt>
                <c:pt idx="1">
                  <c:v>4522.9711602953939</c:v>
                </c:pt>
                <c:pt idx="2">
                  <c:v>4248.344721616676</c:v>
                </c:pt>
                <c:pt idx="3">
                  <c:v>4032.1384082696932</c:v>
                </c:pt>
                <c:pt idx="4">
                  <c:v>3864.5804728761641</c:v>
                </c:pt>
                <c:pt idx="5">
                  <c:v>3738.0387366500108</c:v>
                </c:pt>
                <c:pt idx="6">
                  <c:v>3646.4820905884071</c:v>
                </c:pt>
                <c:pt idx="7">
                  <c:v>3585.0937317769021</c:v>
                </c:pt>
                <c:pt idx="8">
                  <c:v>3549.9891684766312</c:v>
                </c:pt>
                <c:pt idx="9">
                  <c:v>3538.0077712514053</c:v>
                </c:pt>
                <c:pt idx="10">
                  <c:v>3546.5567383488551</c:v>
                </c:pt>
                <c:pt idx="11">
                  <c:v>3573.4929367779023</c:v>
                </c:pt>
                <c:pt idx="12">
                  <c:v>3617.032464849824</c:v>
                </c:pt>
                <c:pt idx="13">
                  <c:v>3675.6807449595794</c:v>
                </c:pt>
                <c:pt idx="14">
                  <c:v>3748.1779879633445</c:v>
                </c:pt>
                <c:pt idx="15">
                  <c:v>3833.4562842350037</c:v>
                </c:pt>
                <c:pt idx="16">
                  <c:v>3930.6055724820831</c:v>
                </c:pt>
                <c:pt idx="17">
                  <c:v>4038.8464475386045</c:v>
                </c:pt>
                <c:pt idx="18">
                  <c:v>4157.5082803542427</c:v>
                </c:pt>
                <c:pt idx="19">
                  <c:v>4286.0114964214508</c:v>
                </c:pt>
                <c:pt idx="20">
                  <c:v>4423.8531333236169</c:v>
                </c:pt>
                <c:pt idx="21">
                  <c:v>4570.595001866227</c:v>
                </c:pt>
                <c:pt idx="22">
                  <c:v>4725.8539278794897</c:v>
                </c:pt>
                <c:pt idx="23">
                  <c:v>4889.2936670325462</c:v>
                </c:pt>
                <c:pt idx="24">
                  <c:v>5060.6181727028479</c:v>
                </c:pt>
                <c:pt idx="25">
                  <c:v>5239.5659641730244</c:v>
                </c:pt>
                <c:pt idx="26">
                  <c:v>5573.1671984761788</c:v>
                </c:pt>
                <c:pt idx="27">
                  <c:v>7009.335435767417</c:v>
                </c:pt>
                <c:pt idx="28">
                  <c:v>8445.5036730586562</c:v>
                </c:pt>
              </c:numCache>
            </c:numRef>
          </c:yVal>
          <c:smooth val="1"/>
        </c:ser>
        <c:ser>
          <c:idx val="9"/>
          <c:order val="6"/>
          <c:tx>
            <c:v>Td 20000 approx</c:v>
          </c:tx>
          <c:spPr>
            <a:ln>
              <a:solidFill>
                <a:srgbClr val="92D05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GRAFICO!$O$3:$O$4</c:f>
              <c:numCache>
                <c:formatCode>General</c:formatCode>
                <c:ptCount val="2"/>
                <c:pt idx="0">
                  <c:v>7158.3251348332487</c:v>
                </c:pt>
                <c:pt idx="1">
                  <c:v>7158.3251348332487</c:v>
                </c:pt>
              </c:numCache>
            </c:numRef>
          </c:yVal>
          <c:smooth val="1"/>
        </c:ser>
        <c:ser>
          <c:idx val="10"/>
          <c:order val="7"/>
          <c:tx>
            <c:v>Drag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0.40886692554495979</c:v>
                </c:pt>
                <c:pt idx="1">
                  <c:v>0.42865634200069042</c:v>
                </c:pt>
                <c:pt idx="2">
                  <c:v>0.4484457584564211</c:v>
                </c:pt>
                <c:pt idx="3">
                  <c:v>0.46823517491215172</c:v>
                </c:pt>
                <c:pt idx="4">
                  <c:v>0.4880245913678824</c:v>
                </c:pt>
                <c:pt idx="5">
                  <c:v>0.50781400782361308</c:v>
                </c:pt>
                <c:pt idx="6">
                  <c:v>0.5276034242793437</c:v>
                </c:pt>
                <c:pt idx="7">
                  <c:v>0.54739284073507433</c:v>
                </c:pt>
                <c:pt idx="8">
                  <c:v>0.56718225719080506</c:v>
                </c:pt>
                <c:pt idx="9">
                  <c:v>0.58697167364653569</c:v>
                </c:pt>
                <c:pt idx="10">
                  <c:v>0.60676109010226631</c:v>
                </c:pt>
                <c:pt idx="11">
                  <c:v>0.62655050655799693</c:v>
                </c:pt>
                <c:pt idx="12">
                  <c:v>0.64633992301372767</c:v>
                </c:pt>
                <c:pt idx="13">
                  <c:v>0.66612933946945829</c:v>
                </c:pt>
                <c:pt idx="14">
                  <c:v>0.68591875592518892</c:v>
                </c:pt>
                <c:pt idx="15">
                  <c:v>0.70570817238091954</c:v>
                </c:pt>
                <c:pt idx="16">
                  <c:v>0.72549758883665028</c:v>
                </c:pt>
                <c:pt idx="17">
                  <c:v>0.7452870052923809</c:v>
                </c:pt>
                <c:pt idx="18">
                  <c:v>0.76507642174811152</c:v>
                </c:pt>
                <c:pt idx="19">
                  <c:v>0.78486583820384215</c:v>
                </c:pt>
                <c:pt idx="20">
                  <c:v>0.80465525465957288</c:v>
                </c:pt>
                <c:pt idx="21">
                  <c:v>0.82444467111530351</c:v>
                </c:pt>
                <c:pt idx="22">
                  <c:v>0.84423408757103413</c:v>
                </c:pt>
                <c:pt idx="23">
                  <c:v>0.86402350402676475</c:v>
                </c:pt>
                <c:pt idx="24">
                  <c:v>0.88381292048249549</c:v>
                </c:pt>
                <c:pt idx="25">
                  <c:v>0.90360233693822611</c:v>
                </c:pt>
                <c:pt idx="26">
                  <c:v>0.92339175339395674</c:v>
                </c:pt>
                <c:pt idx="27">
                  <c:v>0.94318116984968747</c:v>
                </c:pt>
                <c:pt idx="28">
                  <c:v>0.9629705863054181</c:v>
                </c:pt>
              </c:numCache>
            </c:numRef>
          </c:xVal>
          <c:yVal>
            <c:numRef>
              <c:f>'h=30000'!$I$2:$I$30</c:f>
              <c:numCache>
                <c:formatCode>0.0</c:formatCode>
                <c:ptCount val="29"/>
                <c:pt idx="0">
                  <c:v>4868.6913254490137</c:v>
                </c:pt>
                <c:pt idx="1">
                  <c:v>4573.8112888251726</c:v>
                </c:pt>
                <c:pt idx="2">
                  <c:v>4330.4505436818163</c:v>
                </c:pt>
                <c:pt idx="3">
                  <c:v>4130.676965880125</c:v>
                </c:pt>
                <c:pt idx="4">
                  <c:v>3968.1333270329355</c:v>
                </c:pt>
                <c:pt idx="5">
                  <c:v>3837.6764409496686</c:v>
                </c:pt>
                <c:pt idx="6">
                  <c:v>3735.1092136356401</c:v>
                </c:pt>
                <c:pt idx="7">
                  <c:v>3656.9792338850316</c:v>
                </c:pt>
                <c:pt idx="8">
                  <c:v>3600.4256684767233</c:v>
                </c:pt>
                <c:pt idx="9">
                  <c:v>3563.0616616973439</c:v>
                </c:pt>
                <c:pt idx="10">
                  <c:v>3542.8831322057868</c:v>
                </c:pt>
                <c:pt idx="11">
                  <c:v>3538.1974063785065</c:v>
                </c:pt>
                <c:pt idx="12">
                  <c:v>3547.5669063494165</c:v>
                </c:pt>
                <c:pt idx="13">
                  <c:v>3569.7643697223562</c:v>
                </c:pt>
                <c:pt idx="14">
                  <c:v>3603.7369790083812</c:v>
                </c:pt>
                <c:pt idx="15">
                  <c:v>3648.5774309335802</c:v>
                </c:pt>
                <c:pt idx="16">
                  <c:v>3703.5004525133982</c:v>
                </c:pt>
                <c:pt idx="17">
                  <c:v>3767.8236226991312</c:v>
                </c:pt>
                <c:pt idx="18">
                  <c:v>3840.9516205111713</c:v>
                </c:pt>
                <c:pt idx="19">
                  <c:v>3922.36321746044</c:v>
                </c:pt>
                <c:pt idx="20">
                  <c:v>4011.6004811423322</c:v>
                </c:pt>
                <c:pt idx="21">
                  <c:v>4108.2597706307179</c:v>
                </c:pt>
                <c:pt idx="22">
                  <c:v>4211.9841917041849</c:v>
                </c:pt>
                <c:pt idx="23">
                  <c:v>4322.4572475595414</c:v>
                </c:pt>
                <c:pt idx="24">
                  <c:v>4439.3974733242958</c:v>
                </c:pt>
                <c:pt idx="25">
                  <c:v>4562.5538839347646</c:v>
                </c:pt>
                <c:pt idx="26">
                  <c:v>4691.7020974578718</c:v>
                </c:pt>
                <c:pt idx="27">
                  <c:v>4826.6410216983559</c:v>
                </c:pt>
                <c:pt idx="28">
                  <c:v>4967.1900124584272</c:v>
                </c:pt>
              </c:numCache>
            </c:numRef>
          </c:yVal>
          <c:smooth val="1"/>
        </c:ser>
        <c:ser>
          <c:idx val="11"/>
          <c:order val="8"/>
          <c:tx>
            <c:v>Td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0.40886692554495979</c:v>
                </c:pt>
                <c:pt idx="1">
                  <c:v>0.42865634200069042</c:v>
                </c:pt>
                <c:pt idx="2">
                  <c:v>0.4484457584564211</c:v>
                </c:pt>
                <c:pt idx="3">
                  <c:v>0.46823517491215172</c:v>
                </c:pt>
                <c:pt idx="4">
                  <c:v>0.4880245913678824</c:v>
                </c:pt>
                <c:pt idx="5">
                  <c:v>0.50781400782361308</c:v>
                </c:pt>
                <c:pt idx="6">
                  <c:v>0.5276034242793437</c:v>
                </c:pt>
                <c:pt idx="7">
                  <c:v>0.54739284073507433</c:v>
                </c:pt>
                <c:pt idx="8">
                  <c:v>0.56718225719080506</c:v>
                </c:pt>
                <c:pt idx="9">
                  <c:v>0.58697167364653569</c:v>
                </c:pt>
                <c:pt idx="10">
                  <c:v>0.60676109010226631</c:v>
                </c:pt>
                <c:pt idx="11">
                  <c:v>0.62655050655799693</c:v>
                </c:pt>
                <c:pt idx="12">
                  <c:v>0.64633992301372767</c:v>
                </c:pt>
                <c:pt idx="13">
                  <c:v>0.66612933946945829</c:v>
                </c:pt>
                <c:pt idx="14">
                  <c:v>0.68591875592518892</c:v>
                </c:pt>
                <c:pt idx="15">
                  <c:v>0.70570817238091954</c:v>
                </c:pt>
                <c:pt idx="16">
                  <c:v>0.72549758883665028</c:v>
                </c:pt>
                <c:pt idx="17">
                  <c:v>0.7452870052923809</c:v>
                </c:pt>
                <c:pt idx="18">
                  <c:v>0.76507642174811152</c:v>
                </c:pt>
                <c:pt idx="19">
                  <c:v>0.78486583820384215</c:v>
                </c:pt>
                <c:pt idx="20">
                  <c:v>0.80465525465957288</c:v>
                </c:pt>
                <c:pt idx="21">
                  <c:v>0.82444467111530351</c:v>
                </c:pt>
                <c:pt idx="22">
                  <c:v>0.84423408757103413</c:v>
                </c:pt>
                <c:pt idx="23">
                  <c:v>0.86402350402676475</c:v>
                </c:pt>
                <c:pt idx="24">
                  <c:v>0.88381292048249549</c:v>
                </c:pt>
                <c:pt idx="25">
                  <c:v>0.90360233693822611</c:v>
                </c:pt>
                <c:pt idx="26">
                  <c:v>0.92339175339395674</c:v>
                </c:pt>
                <c:pt idx="27">
                  <c:v>0.94318116984968747</c:v>
                </c:pt>
                <c:pt idx="28">
                  <c:v>0.9629705863054181</c:v>
                </c:pt>
              </c:numCache>
            </c:numRef>
          </c:xVal>
          <c:yVal>
            <c:numRef>
              <c:f>'h=30000'!$M$2:$M$30</c:f>
              <c:numCache>
                <c:formatCode>General</c:formatCode>
                <c:ptCount val="29"/>
                <c:pt idx="0">
                  <c:v>5025.3018833394099</c:v>
                </c:pt>
                <c:pt idx="1">
                  <c:v>5025.3018833394099</c:v>
                </c:pt>
                <c:pt idx="2">
                  <c:v>5025.3018833394099</c:v>
                </c:pt>
                <c:pt idx="3">
                  <c:v>5025.3018833394099</c:v>
                </c:pt>
                <c:pt idx="4">
                  <c:v>5025.3018833394099</c:v>
                </c:pt>
                <c:pt idx="5">
                  <c:v>5025.3018833394099</c:v>
                </c:pt>
                <c:pt idx="6">
                  <c:v>5025.3018833394099</c:v>
                </c:pt>
                <c:pt idx="7">
                  <c:v>5025.3018833394099</c:v>
                </c:pt>
                <c:pt idx="8">
                  <c:v>5025.3018833394099</c:v>
                </c:pt>
                <c:pt idx="9">
                  <c:v>5025.3018833394099</c:v>
                </c:pt>
                <c:pt idx="10">
                  <c:v>5025.3018833394099</c:v>
                </c:pt>
                <c:pt idx="11">
                  <c:v>5025.3018833394099</c:v>
                </c:pt>
                <c:pt idx="12">
                  <c:v>5025.3018833394099</c:v>
                </c:pt>
                <c:pt idx="13">
                  <c:v>5025.3018833394099</c:v>
                </c:pt>
                <c:pt idx="14">
                  <c:v>5025.3018833394099</c:v>
                </c:pt>
                <c:pt idx="15">
                  <c:v>5025.3018833394099</c:v>
                </c:pt>
                <c:pt idx="16">
                  <c:v>5025.3018833394099</c:v>
                </c:pt>
                <c:pt idx="17">
                  <c:v>5025.3018833394099</c:v>
                </c:pt>
                <c:pt idx="18">
                  <c:v>5025.3018833394099</c:v>
                </c:pt>
                <c:pt idx="19">
                  <c:v>5025.3018833394099</c:v>
                </c:pt>
                <c:pt idx="20">
                  <c:v>5025.3018833394099</c:v>
                </c:pt>
                <c:pt idx="21">
                  <c:v>5025.3018833394099</c:v>
                </c:pt>
                <c:pt idx="22">
                  <c:v>5025.3018833394099</c:v>
                </c:pt>
                <c:pt idx="23">
                  <c:v>5025.3018833394099</c:v>
                </c:pt>
                <c:pt idx="24">
                  <c:v>5025.3018833394099</c:v>
                </c:pt>
                <c:pt idx="25">
                  <c:v>5025.3018833394099</c:v>
                </c:pt>
                <c:pt idx="26">
                  <c:v>5025.3018833394099</c:v>
                </c:pt>
                <c:pt idx="27">
                  <c:v>5025.3018833394099</c:v>
                </c:pt>
                <c:pt idx="28">
                  <c:v>5025.3018833394099</c:v>
                </c:pt>
              </c:numCache>
            </c:numRef>
          </c:yVal>
          <c:smooth val="1"/>
        </c:ser>
        <c:ser>
          <c:idx val="12"/>
          <c:order val="9"/>
          <c:tx>
            <c:v>Drag 30000ft Comp</c:v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'h=30000'!$L$2:$L$27</c:f>
              <c:numCache>
                <c:formatCode>0.000</c:formatCode>
                <c:ptCount val="26"/>
                <c:pt idx="0">
                  <c:v>0.40886692554495979</c:v>
                </c:pt>
                <c:pt idx="1">
                  <c:v>0.42865634200069042</c:v>
                </c:pt>
                <c:pt idx="2">
                  <c:v>0.4484457584564211</c:v>
                </c:pt>
                <c:pt idx="3">
                  <c:v>0.46823517491215172</c:v>
                </c:pt>
                <c:pt idx="4">
                  <c:v>0.4880245913678824</c:v>
                </c:pt>
                <c:pt idx="5">
                  <c:v>0.50781400782361308</c:v>
                </c:pt>
                <c:pt idx="6">
                  <c:v>0.5276034242793437</c:v>
                </c:pt>
                <c:pt idx="7">
                  <c:v>0.54739284073507433</c:v>
                </c:pt>
                <c:pt idx="8">
                  <c:v>0.56718225719080506</c:v>
                </c:pt>
                <c:pt idx="9">
                  <c:v>0.58697167364653569</c:v>
                </c:pt>
                <c:pt idx="10">
                  <c:v>0.60676109010226631</c:v>
                </c:pt>
                <c:pt idx="11">
                  <c:v>0.62655050655799693</c:v>
                </c:pt>
                <c:pt idx="12">
                  <c:v>0.64633992301372767</c:v>
                </c:pt>
                <c:pt idx="13">
                  <c:v>0.66612933946945829</c:v>
                </c:pt>
                <c:pt idx="14">
                  <c:v>0.68591875592518892</c:v>
                </c:pt>
                <c:pt idx="15">
                  <c:v>0.70570817238091954</c:v>
                </c:pt>
                <c:pt idx="16">
                  <c:v>0.72549758883665028</c:v>
                </c:pt>
                <c:pt idx="17">
                  <c:v>0.7452870052923809</c:v>
                </c:pt>
                <c:pt idx="18">
                  <c:v>0.76507642174811152</c:v>
                </c:pt>
                <c:pt idx="19">
                  <c:v>0.78486583820384215</c:v>
                </c:pt>
                <c:pt idx="20">
                  <c:v>0.80465525465957288</c:v>
                </c:pt>
                <c:pt idx="21">
                  <c:v>0.82444467111530351</c:v>
                </c:pt>
                <c:pt idx="22">
                  <c:v>0.84423408757103413</c:v>
                </c:pt>
                <c:pt idx="23">
                  <c:v>0.86402350402676475</c:v>
                </c:pt>
                <c:pt idx="24">
                  <c:v>0.88381292048249549</c:v>
                </c:pt>
                <c:pt idx="25">
                  <c:v>0.90360233693822611</c:v>
                </c:pt>
              </c:numCache>
            </c:numRef>
          </c:xVal>
          <c:yVal>
            <c:numRef>
              <c:f>'h=30000'!$U$2:$U$27</c:f>
              <c:numCache>
                <c:formatCode>General</c:formatCode>
                <c:ptCount val="26"/>
                <c:pt idx="0">
                  <c:v>4868.6913254490137</c:v>
                </c:pt>
                <c:pt idx="1">
                  <c:v>4573.8112888251726</c:v>
                </c:pt>
                <c:pt idx="2">
                  <c:v>4330.4505436818163</c:v>
                </c:pt>
                <c:pt idx="3">
                  <c:v>4130.676965880125</c:v>
                </c:pt>
                <c:pt idx="4">
                  <c:v>3968.1333270329355</c:v>
                </c:pt>
                <c:pt idx="5">
                  <c:v>3837.6764409496686</c:v>
                </c:pt>
                <c:pt idx="6">
                  <c:v>3735.1092136356401</c:v>
                </c:pt>
                <c:pt idx="7">
                  <c:v>3656.9792338850316</c:v>
                </c:pt>
                <c:pt idx="8">
                  <c:v>3600.4256684767233</c:v>
                </c:pt>
                <c:pt idx="9">
                  <c:v>3563.0616616973439</c:v>
                </c:pt>
                <c:pt idx="10">
                  <c:v>3542.8831322057868</c:v>
                </c:pt>
                <c:pt idx="11">
                  <c:v>3538.1974063785065</c:v>
                </c:pt>
                <c:pt idx="12">
                  <c:v>3547.5669063494165</c:v>
                </c:pt>
                <c:pt idx="13">
                  <c:v>3569.7643697223562</c:v>
                </c:pt>
                <c:pt idx="14">
                  <c:v>3603.7369790083812</c:v>
                </c:pt>
                <c:pt idx="15">
                  <c:v>3648.5774309335802</c:v>
                </c:pt>
                <c:pt idx="16">
                  <c:v>3703.5004525133982</c:v>
                </c:pt>
                <c:pt idx="17">
                  <c:v>3767.8236226991312</c:v>
                </c:pt>
                <c:pt idx="18">
                  <c:v>3840.9516205111713</c:v>
                </c:pt>
                <c:pt idx="19">
                  <c:v>3922.36321746044</c:v>
                </c:pt>
                <c:pt idx="20">
                  <c:v>4011.6004811423322</c:v>
                </c:pt>
                <c:pt idx="21">
                  <c:v>4340.1712091485406</c:v>
                </c:pt>
                <c:pt idx="22">
                  <c:v>5472.1836639654721</c:v>
                </c:pt>
                <c:pt idx="23">
                  <c:v>6604.1961187824045</c:v>
                </c:pt>
                <c:pt idx="24">
                  <c:v>7736.2085735993423</c:v>
                </c:pt>
                <c:pt idx="25">
                  <c:v>8868.2210284162757</c:v>
                </c:pt>
              </c:numCache>
            </c:numRef>
          </c:yVal>
          <c:smooth val="1"/>
        </c:ser>
        <c:ser>
          <c:idx val="0"/>
          <c:order val="10"/>
          <c:tx>
            <c:v>Drag h=35000 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3726.8953767946277</c:v>
                </c:pt>
                <c:pt idx="19">
                  <c:v>3788.1789412767398</c:v>
                </c:pt>
                <c:pt idx="20">
                  <c:v>3856.6220483595371</c:v>
                </c:pt>
                <c:pt idx="21">
                  <c:v>3931.8444572675116</c:v>
                </c:pt>
                <c:pt idx="22">
                  <c:v>4013.5079749009105</c:v>
                </c:pt>
                <c:pt idx="23">
                  <c:v>4101.3109971347685</c:v>
                </c:pt>
                <c:pt idx="24">
                  <c:v>4194.9838593454197</c:v>
                </c:pt>
                <c:pt idx="25">
                  <c:v>4294.2848619105562</c:v>
                </c:pt>
                <c:pt idx="26">
                  <c:v>4398.9968609764092</c:v>
                </c:pt>
                <c:pt idx="27">
                  <c:v>4508.9243344454608</c:v>
                </c:pt>
                <c:pt idx="28">
                  <c:v>4623.8908489599553</c:v>
                </c:pt>
              </c:numCache>
            </c:numRef>
          </c:yVal>
          <c:smooth val="1"/>
        </c:ser>
        <c:ser>
          <c:idx val="1"/>
          <c:order val="11"/>
          <c:tx>
            <c:v>Drag 35000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4868.6913254490128</c:v>
                </c:pt>
                <c:pt idx="1">
                  <c:v>4598.1023123017649</c:v>
                </c:pt>
                <c:pt idx="2">
                  <c:v>4370.8215135416503</c:v>
                </c:pt>
                <c:pt idx="3">
                  <c:v>4180.6932989624229</c:v>
                </c:pt>
                <c:pt idx="4">
                  <c:v>4022.6925903913261</c:v>
                </c:pt>
                <c:pt idx="5">
                  <c:v>3892.6845482676649</c:v>
                </c:pt>
                <c:pt idx="6">
                  <c:v>3787.2418089270113</c:v>
                </c:pt>
                <c:pt idx="7">
                  <c:v>3703.5040437627654</c:v>
                </c:pt>
                <c:pt idx="8">
                  <c:v>3639.0689994244904</c:v>
                </c:pt>
                <c:pt idx="9">
                  <c:v>3591.9072050650275</c:v>
                </c:pt>
                <c:pt idx="10">
                  <c:v>3560.2946487991576</c:v>
                </c:pt>
                <c:pt idx="11">
                  <c:v>3542.7592235685643</c:v>
                </c:pt>
                <c:pt idx="12">
                  <c:v>3538.037815476659</c:v>
                </c:pt>
                <c:pt idx="13">
                  <c:v>3545.0416844253118</c:v>
                </c:pt>
                <c:pt idx="14">
                  <c:v>3562.8283550267538</c:v>
                </c:pt>
                <c:pt idx="15">
                  <c:v>3590.5786552995428</c:v>
                </c:pt>
                <c:pt idx="16">
                  <c:v>3627.5778532523973</c:v>
                </c:pt>
                <c:pt idx="17">
                  <c:v>3673.2000763524375</c:v>
                </c:pt>
                <c:pt idx="18">
                  <c:v>3900.4897513875489</c:v>
                </c:pt>
                <c:pt idx="19">
                  <c:v>4953.327557013512</c:v>
                </c:pt>
                <c:pt idx="20">
                  <c:v>6006.1653626394818</c:v>
                </c:pt>
              </c:numCache>
            </c:numRef>
          </c:yVal>
          <c:smooth val="1"/>
        </c:ser>
        <c:ser>
          <c:idx val="2"/>
          <c:order val="12"/>
          <c:tx>
            <c:v>Td 35000ft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0.45934657163534492</c:v>
                </c:pt>
                <c:pt idx="1">
                  <c:v>0.4795787916703958</c:v>
                </c:pt>
                <c:pt idx="2">
                  <c:v>0.49981101170544667</c:v>
                </c:pt>
                <c:pt idx="3">
                  <c:v>0.5200432317404976</c:v>
                </c:pt>
                <c:pt idx="4">
                  <c:v>0.54027545177554848</c:v>
                </c:pt>
                <c:pt idx="5">
                  <c:v>0.56050767181059935</c:v>
                </c:pt>
                <c:pt idx="6">
                  <c:v>0.58073989184565022</c:v>
                </c:pt>
                <c:pt idx="7">
                  <c:v>0.6009721118807011</c:v>
                </c:pt>
                <c:pt idx="8">
                  <c:v>0.62120433191575197</c:v>
                </c:pt>
                <c:pt idx="9">
                  <c:v>0.64143655195080285</c:v>
                </c:pt>
                <c:pt idx="10">
                  <c:v>0.66166877198585372</c:v>
                </c:pt>
                <c:pt idx="11">
                  <c:v>0.68190099202090459</c:v>
                </c:pt>
                <c:pt idx="12">
                  <c:v>0.70213321205595547</c:v>
                </c:pt>
                <c:pt idx="13">
                  <c:v>0.72236543209100634</c:v>
                </c:pt>
                <c:pt idx="14">
                  <c:v>0.74259765212605722</c:v>
                </c:pt>
                <c:pt idx="15">
                  <c:v>0.76282987216110809</c:v>
                </c:pt>
                <c:pt idx="16">
                  <c:v>0.78306209219615897</c:v>
                </c:pt>
                <c:pt idx="17">
                  <c:v>0.80329431223120995</c:v>
                </c:pt>
                <c:pt idx="18">
                  <c:v>0.82352653226626082</c:v>
                </c:pt>
                <c:pt idx="19">
                  <c:v>0.8437587523013117</c:v>
                </c:pt>
                <c:pt idx="20">
                  <c:v>0.86399097233636268</c:v>
                </c:pt>
                <c:pt idx="21">
                  <c:v>0.88422319237141356</c:v>
                </c:pt>
                <c:pt idx="22">
                  <c:v>0.90445541240646443</c:v>
                </c:pt>
                <c:pt idx="23">
                  <c:v>0.92468763244151531</c:v>
                </c:pt>
                <c:pt idx="24">
                  <c:v>0.94491985247656618</c:v>
                </c:pt>
                <c:pt idx="25">
                  <c:v>0.96515207251161705</c:v>
                </c:pt>
                <c:pt idx="26">
                  <c:v>0.98538429254666793</c:v>
                </c:pt>
                <c:pt idx="27">
                  <c:v>1.0056165125817189</c:v>
                </c:pt>
                <c:pt idx="28">
                  <c:v>1.0258487326167698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4161.6567930311558</c:v>
                </c:pt>
                <c:pt idx="1">
                  <c:v>4161.6567930311558</c:v>
                </c:pt>
                <c:pt idx="2">
                  <c:v>4161.6567930311558</c:v>
                </c:pt>
                <c:pt idx="3">
                  <c:v>4161.6567930311558</c:v>
                </c:pt>
                <c:pt idx="4">
                  <c:v>4161.6567930311558</c:v>
                </c:pt>
                <c:pt idx="5">
                  <c:v>4161.6567930311558</c:v>
                </c:pt>
                <c:pt idx="6">
                  <c:v>4161.6567930311558</c:v>
                </c:pt>
                <c:pt idx="7">
                  <c:v>4161.6567930311558</c:v>
                </c:pt>
                <c:pt idx="8">
                  <c:v>4161.6567930311558</c:v>
                </c:pt>
                <c:pt idx="9">
                  <c:v>4161.6567930311558</c:v>
                </c:pt>
                <c:pt idx="10">
                  <c:v>4161.6567930311558</c:v>
                </c:pt>
                <c:pt idx="11">
                  <c:v>4161.6567930311558</c:v>
                </c:pt>
                <c:pt idx="12">
                  <c:v>4161.6567930311558</c:v>
                </c:pt>
                <c:pt idx="13">
                  <c:v>4161.6567930311558</c:v>
                </c:pt>
                <c:pt idx="14">
                  <c:v>4161.6567930311558</c:v>
                </c:pt>
                <c:pt idx="15">
                  <c:v>4161.6567930311558</c:v>
                </c:pt>
                <c:pt idx="16">
                  <c:v>4161.6567930311558</c:v>
                </c:pt>
                <c:pt idx="17">
                  <c:v>4161.6567930311558</c:v>
                </c:pt>
                <c:pt idx="18">
                  <c:v>4161.6567930311558</c:v>
                </c:pt>
                <c:pt idx="19">
                  <c:v>4161.6567930311558</c:v>
                </c:pt>
                <c:pt idx="20">
                  <c:v>4161.6567930311558</c:v>
                </c:pt>
                <c:pt idx="21">
                  <c:v>4161.6567930311558</c:v>
                </c:pt>
                <c:pt idx="22">
                  <c:v>4161.6567930311558</c:v>
                </c:pt>
                <c:pt idx="23">
                  <c:v>4161.6567930311558</c:v>
                </c:pt>
                <c:pt idx="24">
                  <c:v>4161.6567930311558</c:v>
                </c:pt>
                <c:pt idx="25">
                  <c:v>4161.6567930311558</c:v>
                </c:pt>
                <c:pt idx="26">
                  <c:v>4161.6567930311558</c:v>
                </c:pt>
                <c:pt idx="27">
                  <c:v>4161.6567930311558</c:v>
                </c:pt>
                <c:pt idx="28">
                  <c:v>4161.6567930311558</c:v>
                </c:pt>
              </c:numCache>
            </c:numRef>
          </c:yVal>
          <c:smooth val="1"/>
        </c:ser>
        <c:axId val="63385984"/>
        <c:axId val="63387520"/>
      </c:scatterChart>
      <c:valAx>
        <c:axId val="63385984"/>
        <c:scaling>
          <c:orientation val="minMax"/>
          <c:max val="1"/>
          <c:min val="0.70000000000000029"/>
        </c:scaling>
        <c:axPos val="b"/>
        <c:majorGridlines/>
        <c:numFmt formatCode="0.0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3387520"/>
        <c:crosses val="autoZero"/>
        <c:crossBetween val="midCat"/>
        <c:majorUnit val="2.0000000000000011E-2"/>
      </c:valAx>
      <c:valAx>
        <c:axId val="63387520"/>
        <c:scaling>
          <c:orientation val="minMax"/>
          <c:max val="6000"/>
          <c:min val="3500"/>
        </c:scaling>
        <c:axPos val="l"/>
        <c:majorGridlines/>
        <c:numFmt formatCode="0.0" sourceLinked="1"/>
        <c:tickLblPos val="nextTo"/>
        <c:crossAx val="63385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987410105925524"/>
          <c:y val="0.11922461499541478"/>
          <c:w val="0.23267548658148676"/>
          <c:h val="0.62939189830186948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216832"/>
        <c:axId val="60218368"/>
      </c:scatterChart>
      <c:valAx>
        <c:axId val="60216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218368"/>
        <c:crosses val="autoZero"/>
        <c:crossBetween val="midCat"/>
      </c:valAx>
      <c:valAx>
        <c:axId val="60218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21683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259712"/>
        <c:axId val="60265600"/>
      </c:scatterChart>
      <c:valAx>
        <c:axId val="602597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265600"/>
        <c:crosses val="autoZero"/>
        <c:crossBetween val="midCat"/>
      </c:valAx>
      <c:valAx>
        <c:axId val="60265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25971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372480"/>
        <c:axId val="60374016"/>
      </c:scatterChart>
      <c:valAx>
        <c:axId val="60372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374016"/>
        <c:crosses val="autoZero"/>
        <c:crossBetween val="midCat"/>
      </c:valAx>
      <c:valAx>
        <c:axId val="60374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37248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31E-2"/>
          <c:w val="0.73532796317606441"/>
          <c:h val="0.79777365491651231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1.8431148695585198E-2</c:v>
                </c:pt>
                <c:pt idx="2">
                  <c:v>1.9724594782340791E-2</c:v>
                </c:pt>
                <c:pt idx="3">
                  <c:v>2.1880338260266783E-2</c:v>
                </c:pt>
                <c:pt idx="4">
                  <c:v>2.4898379129363171E-2</c:v>
                </c:pt>
                <c:pt idx="5">
                  <c:v>2.8778717389629949E-2</c:v>
                </c:pt>
                <c:pt idx="6">
                  <c:v>3.3521353041067126E-2</c:v>
                </c:pt>
                <c:pt idx="7">
                  <c:v>3.9126286083674702E-2</c:v>
                </c:pt>
                <c:pt idx="8">
                  <c:v>4.5593516517452672E-2</c:v>
                </c:pt>
                <c:pt idx="9">
                  <c:v>5.292304434240104E-2</c:v>
                </c:pt>
                <c:pt idx="10">
                  <c:v>6.1114869558519802E-2</c:v>
                </c:pt>
                <c:pt idx="11">
                  <c:v>7.0168992165808949E-2</c:v>
                </c:pt>
                <c:pt idx="12">
                  <c:v>8.0085412164268524E-2</c:v>
                </c:pt>
                <c:pt idx="13">
                  <c:v>9.0864129553898484E-2</c:v>
                </c:pt>
                <c:pt idx="14">
                  <c:v>0.10250514433469884</c:v>
                </c:pt>
                <c:pt idx="15">
                  <c:v>0.1150084565066696</c:v>
                </c:pt>
                <c:pt idx="16">
                  <c:v>0.12837406606981075</c:v>
                </c:pt>
                <c:pt idx="17">
                  <c:v>0.14260197302412231</c:v>
                </c:pt>
                <c:pt idx="18">
                  <c:v>0.15769217736960423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7.1999999999999995E-2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1.1191372251933895</c:v>
                </c:pt>
              </c:numCache>
            </c:numRef>
          </c:yVal>
          <c:smooth val="1"/>
        </c:ser>
        <c:axId val="60419456"/>
        <c:axId val="60421248"/>
      </c:scatterChart>
      <c:valAx>
        <c:axId val="604194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421248"/>
        <c:crosses val="autoZero"/>
        <c:crossBetween val="midCat"/>
      </c:valAx>
      <c:valAx>
        <c:axId val="60421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041945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3"/>
          <c:y val="0.4007421150278293"/>
          <c:w val="0.12888377445339472"/>
          <c:h val="0.13172541743970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2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1.xml"/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5" Type="http://schemas.openxmlformats.org/officeDocument/2006/relationships/chart" Target="../charts/chart28.xml"/><Relationship Id="rId10" Type="http://schemas.openxmlformats.org/officeDocument/2006/relationships/chart" Target="../charts/chart33.xml"/><Relationship Id="rId4" Type="http://schemas.openxmlformats.org/officeDocument/2006/relationships/chart" Target="../charts/chart27.xml"/><Relationship Id="rId9" Type="http://schemas.openxmlformats.org/officeDocument/2006/relationships/chart" Target="../charts/chart3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4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_rels/drawing4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0.xml"/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11" Type="http://schemas.openxmlformats.org/officeDocument/2006/relationships/chart" Target="../charts/chart53.xml"/><Relationship Id="rId5" Type="http://schemas.openxmlformats.org/officeDocument/2006/relationships/chart" Target="../charts/chart47.xml"/><Relationship Id="rId10" Type="http://schemas.openxmlformats.org/officeDocument/2006/relationships/chart" Target="../charts/chart52.xml"/><Relationship Id="rId4" Type="http://schemas.openxmlformats.org/officeDocument/2006/relationships/chart" Target="../charts/chart46.xml"/><Relationship Id="rId9" Type="http://schemas.openxmlformats.org/officeDocument/2006/relationships/chart" Target="../charts/chart51.xml"/></Relationships>
</file>

<file path=xl/drawings/_rels/drawing5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5.xml"/><Relationship Id="rId1" Type="http://schemas.openxmlformats.org/officeDocument/2006/relationships/chart" Target="../charts/chart5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6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276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277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2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379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379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37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481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481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4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32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32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3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42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427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4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529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52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47625</xdr:colOff>
      <xdr:row>2</xdr:row>
      <xdr:rowOff>76199</xdr:rowOff>
    </xdr:from>
    <xdr:to>
      <xdr:col>26</xdr:col>
      <xdr:colOff>127000</xdr:colOff>
      <xdr:row>24</xdr:row>
      <xdr:rowOff>136524</xdr:rowOff>
    </xdr:to>
    <xdr:graphicFrame macro="">
      <xdr:nvGraphicFramePr>
        <xdr:cNvPr id="17450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843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84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945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945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560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56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0.54449</cdr:x>
      <cdr:y>0.34934</cdr:y>
    </cdr:from>
    <cdr:to>
      <cdr:x>0.65571</cdr:x>
      <cdr:y>0.49436</cdr:y>
    </cdr:to>
    <cdr:sp macro="" textlink="">
      <cdr:nvSpPr>
        <cdr:cNvPr id="409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270" y="1800019"/>
          <a:ext cx="933331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0.0818</cdr:x>
      <cdr:y>0.19157</cdr:y>
    </cdr:from>
    <cdr:to>
      <cdr:x>0.44043</cdr:x>
      <cdr:y>0.85971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613" y="988512"/>
          <a:ext cx="3009474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0.35986</cdr:x>
      <cdr:y>0.39155</cdr:y>
    </cdr:from>
    <cdr:to>
      <cdr:x>0.39051</cdr:x>
      <cdr:y>0.45829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2941" y="2017093"/>
          <a:ext cx="257184" cy="34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25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66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662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58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6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686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788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789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78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632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632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734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734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73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836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837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83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2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150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150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1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252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253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25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9226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9227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9228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76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76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76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867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86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891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89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89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993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993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99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096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096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09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939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939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9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041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041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14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14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14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555625</xdr:colOff>
      <xdr:row>73</xdr:row>
      <xdr:rowOff>127000</xdr:rowOff>
    </xdr:from>
    <xdr:to>
      <xdr:col>35</xdr:col>
      <xdr:colOff>298450</xdr:colOff>
      <xdr:row>105</xdr:row>
      <xdr:rowOff>79375</xdr:rowOff>
    </xdr:to>
    <xdr:graphicFrame macro="">
      <xdr:nvGraphicFramePr>
        <xdr:cNvPr id="420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266700</xdr:colOff>
      <xdr:row>35</xdr:row>
      <xdr:rowOff>190500</xdr:rowOff>
    </xdr:from>
    <xdr:to>
      <xdr:col>25</xdr:col>
      <xdr:colOff>406399</xdr:colOff>
      <xdr:row>65</xdr:row>
      <xdr:rowOff>63500</xdr:rowOff>
    </xdr:to>
    <xdr:graphicFrame macro="">
      <xdr:nvGraphicFramePr>
        <xdr:cNvPr id="42010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533400</xdr:colOff>
      <xdr:row>35</xdr:row>
      <xdr:rowOff>190500</xdr:rowOff>
    </xdr:from>
    <xdr:to>
      <xdr:col>34</xdr:col>
      <xdr:colOff>520699</xdr:colOff>
      <xdr:row>65</xdr:row>
      <xdr:rowOff>63500</xdr:rowOff>
    </xdr:to>
    <xdr:graphicFrame macro="">
      <xdr:nvGraphicFramePr>
        <xdr:cNvPr id="9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505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505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02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02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0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710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710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7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812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813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81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915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915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553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553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55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656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656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65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758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758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7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2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29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228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229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2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355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355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331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33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457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457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969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96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96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072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072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017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017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01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120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12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22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222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22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860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861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86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963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96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7065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7065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70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1</xdr:row>
      <xdr:rowOff>9525</xdr:rowOff>
    </xdr:from>
    <xdr:to>
      <xdr:col>11</xdr:col>
      <xdr:colOff>581025</xdr:colOff>
      <xdr:row>30</xdr:row>
      <xdr:rowOff>57150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561974</xdr:colOff>
      <xdr:row>31</xdr:row>
      <xdr:rowOff>95250</xdr:rowOff>
    </xdr:from>
    <xdr:to>
      <xdr:col>12</xdr:col>
      <xdr:colOff>552449</xdr:colOff>
      <xdr:row>60</xdr:row>
      <xdr:rowOff>142875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174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174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0.3807</cdr:x>
      <cdr:y>0.18072</cdr:y>
    </cdr:from>
    <cdr:to>
      <cdr:x>0.39505</cdr:x>
      <cdr:y>0.20482</cdr:y>
    </cdr:to>
    <cdr:sp macro="" textlink="">
      <cdr:nvSpPr>
        <cdr:cNvPr id="2" name="Ovale 1"/>
        <cdr:cNvSpPr/>
      </cdr:nvSpPr>
      <cdr:spPr bwMode="auto">
        <a:xfrm xmlns:a="http://schemas.openxmlformats.org/drawingml/2006/main">
          <a:off x="2781301" y="857250"/>
          <a:ext cx="104775" cy="114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0.41591</cdr:x>
      <cdr:y>0.35341</cdr:y>
    </cdr:from>
    <cdr:to>
      <cdr:x>0.43025</cdr:x>
      <cdr:y>0.37751</cdr:y>
    </cdr:to>
    <cdr:sp macro="" textlink="">
      <cdr:nvSpPr>
        <cdr:cNvPr id="3" name="Ovale 2"/>
        <cdr:cNvSpPr/>
      </cdr:nvSpPr>
      <cdr:spPr bwMode="auto">
        <a:xfrm xmlns:a="http://schemas.openxmlformats.org/drawingml/2006/main">
          <a:off x="3038475" y="1676400"/>
          <a:ext cx="104775" cy="114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0.39896</cdr:x>
      <cdr:y>0.65261</cdr:y>
    </cdr:from>
    <cdr:to>
      <cdr:x>0.4133</cdr:x>
      <cdr:y>0.67671</cdr:y>
    </cdr:to>
    <cdr:sp macro="" textlink="">
      <cdr:nvSpPr>
        <cdr:cNvPr id="4" name="Ovale 3"/>
        <cdr:cNvSpPr/>
      </cdr:nvSpPr>
      <cdr:spPr bwMode="auto">
        <a:xfrm xmlns:a="http://schemas.openxmlformats.org/drawingml/2006/main">
          <a:off x="2914650" y="3095625"/>
          <a:ext cx="104775" cy="114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536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536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5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638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638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63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3"/>
  <sheetViews>
    <sheetView tabSelected="1" zoomScale="75" workbookViewId="0">
      <selection activeCell="O34" sqref="O34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8.140625" customWidth="1"/>
    <col min="11" max="11" width="8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  <col min="30" max="30" width="10.710937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v>6</v>
      </c>
      <c r="B2" s="8">
        <f>$F$39/3.6</f>
        <v>75.802178415318522</v>
      </c>
      <c r="C2">
        <f>$B2*3.6</f>
        <v>272.8878422951467</v>
      </c>
      <c r="D2">
        <f>0.5*$H$37*($B2)^2</f>
        <v>3519.4067796610161</v>
      </c>
      <c r="E2">
        <f>(2/$H$37)*($E$35)*(1/$B2)^2</f>
        <v>1.5000000000000002</v>
      </c>
      <c r="F2">
        <f>$J$33+$J$35*($E2)^2</f>
        <v>0.1150084565066696</v>
      </c>
      <c r="G2" s="7">
        <f>($F2*$D2*$A$33)/9.81</f>
        <v>4868.6913254490109</v>
      </c>
      <c r="H2" s="8">
        <f>$E2/$F2</f>
        <v>13.042519181300479</v>
      </c>
      <c r="I2" s="7">
        <f>$D$33/$H2</f>
        <v>4868.6913254490128</v>
      </c>
      <c r="J2" s="7">
        <f>$G2*9.81*$B2/1000</f>
        <v>3620.4531773928438</v>
      </c>
      <c r="K2" s="7">
        <f>$J2/0.746</f>
        <v>4853.154393287994</v>
      </c>
      <c r="L2" s="10">
        <f>$B2/$J$37</f>
        <v>0.22275103854045994</v>
      </c>
      <c r="M2">
        <f>$R$35*(1-1.037*$L2+0.582*$L2*$L2)</f>
        <v>10723.572567899248</v>
      </c>
      <c r="N2">
        <f>M2/$O$35</f>
        <v>0.63830789094638374</v>
      </c>
      <c r="O2">
        <f>$M2*9.81*$B2/746</f>
        <v>10689.35158152447</v>
      </c>
      <c r="P2" s="7">
        <f>$M2-$G2</f>
        <v>5854.8812424502366</v>
      </c>
      <c r="Q2" s="8">
        <f>57.3*ASIN($P2/$D$33)</f>
        <v>5.2907380995595652</v>
      </c>
      <c r="R2" s="7">
        <f>$O2-$K2</f>
        <v>5836.197188236476</v>
      </c>
      <c r="S2">
        <f>$R2*746/($D$33*9.81)</f>
        <v>6.9891772053655856</v>
      </c>
      <c r="T2" s="13">
        <f>U2*9.81/(D2*$A$33)</f>
        <v>0.11500845650666963</v>
      </c>
      <c r="U2" s="13">
        <f>IF(L2&lt;$M$33,I2,$M$37+$M$37*14*(L2-$M$33))</f>
        <v>4868.6913254490128</v>
      </c>
      <c r="V2" s="14">
        <f>$U2*9.81*$B2/1000</f>
        <v>3620.4531773928452</v>
      </c>
      <c r="W2" s="14">
        <f>$V2/0.746</f>
        <v>4853.1543932879958</v>
      </c>
      <c r="X2" s="14">
        <f>$M2-$U2</f>
        <v>5854.8812424502348</v>
      </c>
      <c r="Y2" s="15">
        <f>57.3*ASIN($X2/$D$33)</f>
        <v>5.2907380995595634</v>
      </c>
      <c r="Z2" s="14">
        <f>$O2-$W2</f>
        <v>5836.1971882364742</v>
      </c>
      <c r="AA2" s="13">
        <f>$Z2*746/($D$33*9.81)</f>
        <v>6.9891772053655838</v>
      </c>
      <c r="AC2">
        <f>11.27*(2/$S$33)*SQRT(2/($H$37*$A$33))*(SQRT(E2))*(1/T2)*(SQRT($D$33)-SQRT($D$33-$E$33))</f>
        <v>872.423724475771</v>
      </c>
      <c r="AD2">
        <f>(1/$S$33)*(E2/T2)*LN($D$33/($D$33-$E$33))</f>
        <v>3.3223470880287831</v>
      </c>
    </row>
    <row r="3" spans="1:30" ht="12" customHeight="1">
      <c r="B3" s="8">
        <f>B2+$A$2</f>
        <v>81.802178415318522</v>
      </c>
      <c r="C3">
        <f t="shared" ref="C3:C30" si="0">$B3*3.6</f>
        <v>294.48784229514666</v>
      </c>
      <c r="D3">
        <f t="shared" ref="D3:D30" si="1">0.5*$H$37*($B3)^2</f>
        <v>4098.6027910136072</v>
      </c>
      <c r="E3">
        <f t="shared" ref="E3:E30" si="2">(2/$H$37)*($E$35)*(1/$B3)^2</f>
        <v>1.2880267834361117</v>
      </c>
      <c r="F3">
        <f t="shared" ref="F3:F30" si="3">$J$33+$J$35*($E3)^2</f>
        <v>8.9528128868794285E-2</v>
      </c>
      <c r="G3" s="7">
        <f t="shared" ref="G3:G30" si="4">($F3*$D3*$A$33)/9.81</f>
        <v>4413.7561860338637</v>
      </c>
      <c r="H3" s="8">
        <f t="shared" ref="H3:H30" si="5">$E3/$F3</f>
        <v>14.386839082985272</v>
      </c>
      <c r="I3" s="7">
        <f t="shared" ref="I3:I30" si="6">$D$33/$H3</f>
        <v>4413.7561860338637</v>
      </c>
      <c r="J3" s="7">
        <f t="shared" ref="J3:J30" si="7">$G3*9.81*$B3/1000</f>
        <v>3541.9482846243645</v>
      </c>
      <c r="K3" s="7">
        <f t="shared" ref="K3:K30" si="8">$J3/0.746</f>
        <v>4747.9199525795775</v>
      </c>
      <c r="L3" s="10">
        <f t="shared" ref="L3:L30" si="9">$B3/$J$37</f>
        <v>0.24038254015668092</v>
      </c>
      <c r="M3">
        <f t="shared" ref="M3:M30" si="10">$R$35*(1-1.037*$L3+0.582*$L3*$L3)</f>
        <v>10541.710468044803</v>
      </c>
      <c r="N3">
        <f t="shared" ref="N3:N30" si="11">M3/$O$35</f>
        <v>0.62748276595504782</v>
      </c>
      <c r="O3">
        <f t="shared" ref="O3:O30" si="12">$M3*9.81*$B3/746</f>
        <v>11339.819273189663</v>
      </c>
      <c r="P3" s="7">
        <f t="shared" ref="P3:P30" si="13">$M3-$G3</f>
        <v>6127.9542820109391</v>
      </c>
      <c r="Q3" s="8">
        <f t="shared" ref="Q3:Q30" si="14">57.3*ASIN($P3/$D$33)</f>
        <v>5.5382533008500827</v>
      </c>
      <c r="R3" s="7">
        <f t="shared" ref="R3:R29" si="15">$O3-$K3</f>
        <v>6591.8993206100859</v>
      </c>
      <c r="S3">
        <f t="shared" ref="S3:S30" si="16">$R3*746/($D$33*9.81)</f>
        <v>7.8941733779208496</v>
      </c>
      <c r="T3" s="13">
        <f t="shared" ref="T3:T30" si="17">U3*9.81/(D3*$A$33)</f>
        <v>8.9528128868794299E-2</v>
      </c>
      <c r="U3" s="13">
        <f t="shared" ref="U3:U30" si="18">IF(L3&lt;$M$33,I3,$M$37+$M$37*14*(L3-$M$33))</f>
        <v>4413.7561860338637</v>
      </c>
      <c r="V3" s="14">
        <f t="shared" ref="V3:V30" si="19">$U3*9.81*$B3/1000</f>
        <v>3541.9482846243645</v>
      </c>
      <c r="W3" s="14">
        <f t="shared" ref="W3:W30" si="20">$V3/0.746</f>
        <v>4747.9199525795775</v>
      </c>
      <c r="X3" s="14">
        <f t="shared" ref="X3:X30" si="21">$M3-$U3</f>
        <v>6127.9542820109391</v>
      </c>
      <c r="Y3" s="15">
        <f t="shared" ref="Y3:Y30" si="22">57.3*ASIN($X3/$D$33)</f>
        <v>5.5382533008500827</v>
      </c>
      <c r="Z3" s="14">
        <f t="shared" ref="Z3:Z30" si="23">$O3-$W3</f>
        <v>6591.8993206100859</v>
      </c>
      <c r="AA3" s="13">
        <f t="shared" ref="AA3:AA30" si="24">$Z3*746/($D$33*9.81)</f>
        <v>7.8941733779208496</v>
      </c>
      <c r="AC3">
        <f t="shared" ref="AC3:AC30" si="25">11.27*(2/$S$33)*SQRT(2/($H$37*$A$33))*(SQRT(E3))*(1/T3)*(SQRT($D$33)-SQRT($D$33-$E$33))</f>
        <v>1038.5192515500776</v>
      </c>
      <c r="AD3">
        <f t="shared" ref="AD3:AD30" si="26">(1/$S$33)*(E3/T3)*LN($D$33/($D$33-$E$33))</f>
        <v>3.6647883947009716</v>
      </c>
    </row>
    <row r="4" spans="1:30" ht="12" customHeight="1">
      <c r="B4" s="8">
        <f t="shared" ref="B4:B30" si="27">B3+$A$2</f>
        <v>87.802178415318522</v>
      </c>
      <c r="C4">
        <f t="shared" si="0"/>
        <v>316.08784229514669</v>
      </c>
      <c r="D4">
        <f t="shared" si="1"/>
        <v>4721.8988023661987</v>
      </c>
      <c r="E4">
        <f t="shared" si="2"/>
        <v>1.1180057833611559</v>
      </c>
      <c r="F4">
        <f t="shared" si="3"/>
        <v>7.1890867763560462E-2</v>
      </c>
      <c r="G4" s="7">
        <f t="shared" si="4"/>
        <v>4083.225839191753</v>
      </c>
      <c r="H4" s="8">
        <f t="shared" si="5"/>
        <v>15.551429801044115</v>
      </c>
      <c r="I4" s="7">
        <f>$D$33/$H4</f>
        <v>4083.2258391917535</v>
      </c>
      <c r="J4" s="7">
        <f t="shared" si="7"/>
        <v>3517.0431729354073</v>
      </c>
      <c r="K4" s="7">
        <f t="shared" si="8"/>
        <v>4714.5350843638171</v>
      </c>
      <c r="L4" s="10">
        <f t="shared" si="9"/>
        <v>0.25801404177290188</v>
      </c>
      <c r="M4">
        <f t="shared" si="10"/>
        <v>10364.711665851086</v>
      </c>
      <c r="N4">
        <f t="shared" si="11"/>
        <v>0.61694712296732657</v>
      </c>
      <c r="O4">
        <f t="shared" si="12"/>
        <v>11967.204047092908</v>
      </c>
      <c r="P4" s="7">
        <f t="shared" si="13"/>
        <v>6281.4858266593328</v>
      </c>
      <c r="Q4" s="8">
        <f t="shared" si="14"/>
        <v>5.6774605445736723</v>
      </c>
      <c r="R4" s="7">
        <f t="shared" si="15"/>
        <v>7252.6689627290907</v>
      </c>
      <c r="S4">
        <f t="shared" si="16"/>
        <v>8.6854825081202733</v>
      </c>
      <c r="T4" s="13">
        <f t="shared" si="17"/>
        <v>7.1890867763560476E-2</v>
      </c>
      <c r="U4" s="13">
        <f t="shared" si="18"/>
        <v>4083.2258391917535</v>
      </c>
      <c r="V4" s="14">
        <f t="shared" si="19"/>
        <v>3517.0431729354077</v>
      </c>
      <c r="W4" s="14">
        <f t="shared" si="20"/>
        <v>4714.5350843638171</v>
      </c>
      <c r="X4" s="14">
        <f t="shared" si="21"/>
        <v>6281.4858266593328</v>
      </c>
      <c r="Y4" s="15">
        <f t="shared" si="22"/>
        <v>5.6774605445736723</v>
      </c>
      <c r="Z4" s="14">
        <f t="shared" si="23"/>
        <v>7252.6689627290907</v>
      </c>
      <c r="AA4" s="13">
        <f t="shared" si="24"/>
        <v>8.6854825081202733</v>
      </c>
      <c r="AC4">
        <f t="shared" si="25"/>
        <v>1204.9247129547937</v>
      </c>
      <c r="AD4">
        <f t="shared" si="26"/>
        <v>3.9614469257028282</v>
      </c>
    </row>
    <row r="5" spans="1:30" ht="12" customHeight="1">
      <c r="B5" s="8">
        <f t="shared" si="27"/>
        <v>93.802178415318522</v>
      </c>
      <c r="C5">
        <f t="shared" si="0"/>
        <v>337.68784229514671</v>
      </c>
      <c r="D5">
        <f t="shared" si="1"/>
        <v>5389.2948137187905</v>
      </c>
      <c r="E5">
        <f t="shared" si="2"/>
        <v>0.97955490504123399</v>
      </c>
      <c r="F5">
        <f t="shared" si="3"/>
        <v>5.9369916451735463E-2</v>
      </c>
      <c r="G5" s="7">
        <f t="shared" si="4"/>
        <v>3848.6762460002224</v>
      </c>
      <c r="H5" s="8">
        <f t="shared" si="5"/>
        <v>16.499179442800113</v>
      </c>
      <c r="I5" s="7">
        <f t="shared" si="6"/>
        <v>3848.6762460002237</v>
      </c>
      <c r="J5" s="7">
        <f t="shared" si="7"/>
        <v>3541.5494578819907</v>
      </c>
      <c r="K5" s="7">
        <f t="shared" si="8"/>
        <v>4747.3853322814894</v>
      </c>
      <c r="L5" s="10">
        <f t="shared" si="9"/>
        <v>0.27564554338912289</v>
      </c>
      <c r="M5">
        <f t="shared" si="10"/>
        <v>10192.5761613181</v>
      </c>
      <c r="N5">
        <f t="shared" si="11"/>
        <v>0.60670096198322021</v>
      </c>
      <c r="O5">
        <f t="shared" si="12"/>
        <v>12572.657057524999</v>
      </c>
      <c r="P5" s="7">
        <f t="shared" si="13"/>
        <v>6343.8999153178775</v>
      </c>
      <c r="Q5" s="8">
        <f t="shared" si="14"/>
        <v>5.7340610429437229</v>
      </c>
      <c r="R5" s="7">
        <f t="shared" si="15"/>
        <v>7825.2717252435095</v>
      </c>
      <c r="S5">
        <f t="shared" si="16"/>
        <v>9.3712067985129401</v>
      </c>
      <c r="T5" s="13">
        <f t="shared" si="17"/>
        <v>5.9369916451735477E-2</v>
      </c>
      <c r="U5" s="13">
        <f t="shared" si="18"/>
        <v>3848.6762460002237</v>
      </c>
      <c r="V5" s="14">
        <f t="shared" si="19"/>
        <v>3541.5494578819921</v>
      </c>
      <c r="W5" s="14">
        <f t="shared" si="20"/>
        <v>4747.3853322814912</v>
      </c>
      <c r="X5" s="14">
        <f t="shared" si="21"/>
        <v>6343.8999153178765</v>
      </c>
      <c r="Y5" s="15">
        <f t="shared" si="22"/>
        <v>5.734061042943722</v>
      </c>
      <c r="Z5" s="14">
        <f t="shared" si="23"/>
        <v>7825.2717252435077</v>
      </c>
      <c r="AA5" s="13">
        <f t="shared" si="24"/>
        <v>9.3712067985129384</v>
      </c>
      <c r="AC5">
        <f t="shared" si="25"/>
        <v>1365.7133875715263</v>
      </c>
      <c r="AD5">
        <f t="shared" si="26"/>
        <v>4.2028690941273794</v>
      </c>
    </row>
    <row r="6" spans="1:30" ht="12" customHeight="1">
      <c r="B6" s="8">
        <f t="shared" si="27"/>
        <v>99.802178415318522</v>
      </c>
      <c r="C6">
        <f t="shared" si="0"/>
        <v>359.28784229514667</v>
      </c>
      <c r="D6">
        <f t="shared" si="1"/>
        <v>6100.7908250713817</v>
      </c>
      <c r="E6">
        <f t="shared" si="2"/>
        <v>0.86531571411969499</v>
      </c>
      <c r="F6">
        <f t="shared" si="3"/>
        <v>5.0283176286358575E-2</v>
      </c>
      <c r="G6" s="7">
        <f t="shared" si="4"/>
        <v>3689.9615274317093</v>
      </c>
      <c r="H6" s="8">
        <f t="shared" si="5"/>
        <v>17.208851509136828</v>
      </c>
      <c r="I6" s="7">
        <f t="shared" si="6"/>
        <v>3689.9615274317089</v>
      </c>
      <c r="J6" s="7">
        <f t="shared" si="7"/>
        <v>3612.6914093097907</v>
      </c>
      <c r="K6" s="7">
        <f t="shared" si="8"/>
        <v>4842.7498784313548</v>
      </c>
      <c r="L6" s="10">
        <f t="shared" si="9"/>
        <v>0.29327704500534385</v>
      </c>
      <c r="M6">
        <f t="shared" si="10"/>
        <v>10025.303954445846</v>
      </c>
      <c r="N6">
        <f t="shared" si="11"/>
        <v>0.59674428300272897</v>
      </c>
      <c r="O6">
        <f t="shared" si="12"/>
        <v>13157.329458776729</v>
      </c>
      <c r="P6" s="7">
        <f t="shared" si="13"/>
        <v>6335.3424270141368</v>
      </c>
      <c r="Q6" s="8">
        <f t="shared" si="14"/>
        <v>5.7263003151687837</v>
      </c>
      <c r="R6" s="7">
        <f t="shared" si="15"/>
        <v>8314.579580345373</v>
      </c>
      <c r="S6">
        <f t="shared" si="16"/>
        <v>9.9571807121732583</v>
      </c>
      <c r="T6" s="13">
        <f t="shared" si="17"/>
        <v>5.0283176286358575E-2</v>
      </c>
      <c r="U6" s="13">
        <f t="shared" si="18"/>
        <v>3689.9615274317089</v>
      </c>
      <c r="V6" s="14">
        <f t="shared" si="19"/>
        <v>3612.6914093097903</v>
      </c>
      <c r="W6" s="14">
        <f t="shared" si="20"/>
        <v>4842.7498784313539</v>
      </c>
      <c r="X6" s="14">
        <f t="shared" si="21"/>
        <v>6335.3424270141368</v>
      </c>
      <c r="Y6" s="15">
        <f t="shared" si="22"/>
        <v>5.7263003151687837</v>
      </c>
      <c r="Z6" s="14">
        <f t="shared" si="23"/>
        <v>8314.5795803453748</v>
      </c>
      <c r="AA6" s="13">
        <f t="shared" si="24"/>
        <v>9.9571807121732601</v>
      </c>
      <c r="AC6">
        <f t="shared" si="25"/>
        <v>1515.570713512768</v>
      </c>
      <c r="AD6">
        <f t="shared" si="26"/>
        <v>4.3836452839319993</v>
      </c>
    </row>
    <row r="7" spans="1:30" ht="12" customHeight="1">
      <c r="B7" s="8">
        <f t="shared" si="27"/>
        <v>105.80217841531852</v>
      </c>
      <c r="C7">
        <f t="shared" si="0"/>
        <v>380.8878422951467</v>
      </c>
      <c r="D7">
        <f t="shared" si="1"/>
        <v>6856.3868364239715</v>
      </c>
      <c r="E7">
        <f t="shared" si="2"/>
        <v>0.76995512292957291</v>
      </c>
      <c r="F7">
        <f t="shared" si="3"/>
        <v>4.3559826549759692E-2</v>
      </c>
      <c r="G7" s="7">
        <f t="shared" si="4"/>
        <v>3592.4807869130159</v>
      </c>
      <c r="H7" s="8">
        <f t="shared" si="5"/>
        <v>17.675807823753157</v>
      </c>
      <c r="I7" s="7">
        <f t="shared" si="6"/>
        <v>3592.4807869130168</v>
      </c>
      <c r="J7" s="7">
        <f t="shared" si="7"/>
        <v>3728.705396003339</v>
      </c>
      <c r="K7" s="7">
        <f t="shared" si="8"/>
        <v>4998.2646059025992</v>
      </c>
      <c r="L7" s="10">
        <f t="shared" si="9"/>
        <v>0.31090854662156486</v>
      </c>
      <c r="M7">
        <f t="shared" si="10"/>
        <v>9862.8950452343215</v>
      </c>
      <c r="N7">
        <f t="shared" si="11"/>
        <v>0.58707708602585251</v>
      </c>
      <c r="O7">
        <f t="shared" si="12"/>
        <v>13722.372405138893</v>
      </c>
      <c r="P7" s="7">
        <f t="shared" si="13"/>
        <v>6270.4142583213052</v>
      </c>
      <c r="Q7" s="8">
        <f t="shared" si="14"/>
        <v>5.6674208247600379</v>
      </c>
      <c r="R7" s="7">
        <f t="shared" si="15"/>
        <v>8724.1077992362934</v>
      </c>
      <c r="S7">
        <f t="shared" si="16"/>
        <v>10.447613985777448</v>
      </c>
      <c r="T7" s="13">
        <f t="shared" si="17"/>
        <v>4.3559826549759699E-2</v>
      </c>
      <c r="U7" s="13">
        <f t="shared" si="18"/>
        <v>3592.4807869130168</v>
      </c>
      <c r="V7" s="14">
        <f t="shared" si="19"/>
        <v>3728.7053960033395</v>
      </c>
      <c r="W7" s="14">
        <f t="shared" si="20"/>
        <v>4998.2646059026001</v>
      </c>
      <c r="X7" s="14">
        <f t="shared" si="21"/>
        <v>6270.4142583213052</v>
      </c>
      <c r="Y7" s="15">
        <f t="shared" si="22"/>
        <v>5.6674208247600379</v>
      </c>
      <c r="Z7" s="14">
        <f t="shared" si="23"/>
        <v>8724.1077992362916</v>
      </c>
      <c r="AA7" s="13">
        <f t="shared" si="24"/>
        <v>10.447613985777446</v>
      </c>
      <c r="AC7">
        <f t="shared" si="25"/>
        <v>1650.2820552123367</v>
      </c>
      <c r="AD7">
        <f t="shared" si="26"/>
        <v>4.5025940031584577</v>
      </c>
    </row>
    <row r="8" spans="1:30" ht="12" customHeight="1">
      <c r="B8" s="8">
        <f t="shared" si="27"/>
        <v>111.80217841531852</v>
      </c>
      <c r="C8">
        <f t="shared" si="0"/>
        <v>402.48784229514666</v>
      </c>
      <c r="D8">
        <f t="shared" si="1"/>
        <v>7656.0828477765635</v>
      </c>
      <c r="E8">
        <f t="shared" si="2"/>
        <v>0.68953148423996669</v>
      </c>
      <c r="F8">
        <f t="shared" si="3"/>
        <v>3.8499122866513372E-2</v>
      </c>
      <c r="G8" s="7">
        <f t="shared" si="4"/>
        <v>3545.4426054500659</v>
      </c>
      <c r="H8" s="8">
        <f t="shared" si="5"/>
        <v>17.910316726714903</v>
      </c>
      <c r="I8" s="7">
        <f t="shared" si="6"/>
        <v>3545.4426054500668</v>
      </c>
      <c r="J8" s="7">
        <f t="shared" si="7"/>
        <v>3888.5683080781982</v>
      </c>
      <c r="K8" s="7">
        <f t="shared" si="8"/>
        <v>5212.5580537241267</v>
      </c>
      <c r="L8" s="10">
        <f t="shared" si="9"/>
        <v>0.32854004823778582</v>
      </c>
      <c r="M8">
        <f t="shared" si="10"/>
        <v>9705.3494336835265</v>
      </c>
      <c r="N8">
        <f t="shared" si="11"/>
        <v>0.57769937105259084</v>
      </c>
      <c r="O8">
        <f t="shared" si="12"/>
        <v>14268.937050902279</v>
      </c>
      <c r="P8" s="7">
        <f t="shared" si="13"/>
        <v>6159.9068282334611</v>
      </c>
      <c r="Q8" s="8">
        <f t="shared" si="14"/>
        <v>5.5672219851356441</v>
      </c>
      <c r="R8" s="7">
        <f t="shared" si="15"/>
        <v>9056.3789971781516</v>
      </c>
      <c r="S8">
        <f t="shared" si="16"/>
        <v>10.845527594203089</v>
      </c>
      <c r="T8" s="13">
        <f t="shared" si="17"/>
        <v>3.8499122866513379E-2</v>
      </c>
      <c r="U8" s="13">
        <f t="shared" si="18"/>
        <v>3545.4426054500668</v>
      </c>
      <c r="V8" s="14">
        <f t="shared" si="19"/>
        <v>3888.5683080781992</v>
      </c>
      <c r="W8" s="14">
        <f t="shared" si="20"/>
        <v>5212.5580537241276</v>
      </c>
      <c r="X8" s="14">
        <f t="shared" si="21"/>
        <v>6159.9068282334592</v>
      </c>
      <c r="Y8" s="15">
        <f t="shared" si="22"/>
        <v>5.5672219851356424</v>
      </c>
      <c r="Z8" s="14">
        <f t="shared" si="23"/>
        <v>9056.3789971781516</v>
      </c>
      <c r="AA8" s="13">
        <f t="shared" si="24"/>
        <v>10.845527594203089</v>
      </c>
      <c r="AC8">
        <f t="shared" si="25"/>
        <v>1767.0052021377123</v>
      </c>
      <c r="AD8">
        <f t="shared" si="26"/>
        <v>4.5623309266807803</v>
      </c>
    </row>
    <row r="9" spans="1:30" ht="12" customHeight="1">
      <c r="B9" s="8">
        <f t="shared" si="27"/>
        <v>117.80217841531852</v>
      </c>
      <c r="C9">
        <f t="shared" si="0"/>
        <v>424.08784229514669</v>
      </c>
      <c r="D9">
        <f t="shared" si="1"/>
        <v>8499.8788591291541</v>
      </c>
      <c r="E9">
        <f t="shared" si="2"/>
        <v>0.6210806362047836</v>
      </c>
      <c r="F9">
        <f t="shared" si="3"/>
        <v>3.4631179653116601E-2</v>
      </c>
      <c r="G9" s="7">
        <f t="shared" si="4"/>
        <v>3540.7317178824746</v>
      </c>
      <c r="H9" s="8">
        <f t="shared" si="5"/>
        <v>17.93414611993704</v>
      </c>
      <c r="I9" s="7">
        <f t="shared" si="6"/>
        <v>3540.7317178824751</v>
      </c>
      <c r="J9" s="7">
        <f t="shared" si="7"/>
        <v>4091.8089726930398</v>
      </c>
      <c r="K9" s="7">
        <f t="shared" si="8"/>
        <v>5484.9986229129217</v>
      </c>
      <c r="L9" s="10">
        <f t="shared" si="9"/>
        <v>0.34617154985400683</v>
      </c>
      <c r="M9">
        <f t="shared" si="10"/>
        <v>9552.6671197934611</v>
      </c>
      <c r="N9">
        <f t="shared" si="11"/>
        <v>0.56861113808294417</v>
      </c>
      <c r="O9">
        <f t="shared" si="12"/>
        <v>14798.174550357684</v>
      </c>
      <c r="P9" s="7">
        <f t="shared" si="13"/>
        <v>6011.9354019109869</v>
      </c>
      <c r="Q9" s="8">
        <f t="shared" si="14"/>
        <v>5.4330806289106093</v>
      </c>
      <c r="R9" s="7">
        <f t="shared" si="15"/>
        <v>9313.1759274447613</v>
      </c>
      <c r="S9">
        <f t="shared" si="16"/>
        <v>11.153056485626578</v>
      </c>
      <c r="T9" s="13">
        <f t="shared" si="17"/>
        <v>3.4631179653116607E-2</v>
      </c>
      <c r="U9" s="13">
        <f t="shared" si="18"/>
        <v>3540.7317178824751</v>
      </c>
      <c r="V9" s="14">
        <f t="shared" si="19"/>
        <v>4091.8089726930407</v>
      </c>
      <c r="W9" s="14">
        <f t="shared" si="20"/>
        <v>5484.9986229129236</v>
      </c>
      <c r="X9" s="14">
        <f t="shared" si="21"/>
        <v>6011.935401910986</v>
      </c>
      <c r="Y9" s="15">
        <f t="shared" si="22"/>
        <v>5.4330806289106084</v>
      </c>
      <c r="Z9" s="14">
        <f t="shared" si="23"/>
        <v>9313.1759274447613</v>
      </c>
      <c r="AA9" s="13">
        <f t="shared" si="24"/>
        <v>11.153056485626578</v>
      </c>
      <c r="AC9">
        <f t="shared" si="25"/>
        <v>1864.3108275461166</v>
      </c>
      <c r="AD9">
        <f t="shared" si="26"/>
        <v>4.5684010358430172</v>
      </c>
    </row>
    <row r="10" spans="1:30" ht="12" customHeight="1">
      <c r="B10" s="8">
        <f t="shared" si="27"/>
        <v>123.80217841531852</v>
      </c>
      <c r="C10">
        <f t="shared" si="0"/>
        <v>445.68784229514671</v>
      </c>
      <c r="D10">
        <f t="shared" si="1"/>
        <v>9387.7748704817459</v>
      </c>
      <c r="E10">
        <f t="shared" si="2"/>
        <v>0.56233881215992787</v>
      </c>
      <c r="F10">
        <f t="shared" si="3"/>
        <v>3.1633997024653721E-2</v>
      </c>
      <c r="G10" s="7">
        <f t="shared" si="4"/>
        <v>3572.1503969287196</v>
      </c>
      <c r="H10" s="8">
        <f t="shared" si="5"/>
        <v>17.77640719007697</v>
      </c>
      <c r="I10" s="7">
        <f t="shared" si="6"/>
        <v>3572.1503969287201</v>
      </c>
      <c r="J10" s="7">
        <f t="shared" si="7"/>
        <v>4338.3744075234881</v>
      </c>
      <c r="K10" s="7">
        <f t="shared" si="8"/>
        <v>5815.5152915864455</v>
      </c>
      <c r="L10" s="10">
        <f t="shared" si="9"/>
        <v>0.36380305147022779</v>
      </c>
      <c r="M10">
        <f t="shared" si="10"/>
        <v>9404.8481035641271</v>
      </c>
      <c r="N10">
        <f t="shared" si="11"/>
        <v>0.55981238711691228</v>
      </c>
      <c r="O10">
        <f t="shared" si="12"/>
        <v>15311.236057795901</v>
      </c>
      <c r="P10" s="7">
        <f t="shared" si="13"/>
        <v>5832.6977066354075</v>
      </c>
      <c r="Q10" s="8">
        <f t="shared" si="14"/>
        <v>5.2706352065899207</v>
      </c>
      <c r="R10" s="7">
        <f t="shared" si="15"/>
        <v>9495.7207662094552</v>
      </c>
      <c r="S10">
        <f t="shared" si="16"/>
        <v>11.371664285346391</v>
      </c>
      <c r="T10" s="13">
        <f t="shared" si="17"/>
        <v>3.1633997024653714E-2</v>
      </c>
      <c r="U10" s="13">
        <f t="shared" si="18"/>
        <v>3572.1503969287201</v>
      </c>
      <c r="V10" s="14">
        <f t="shared" si="19"/>
        <v>4338.3744075234881</v>
      </c>
      <c r="W10" s="14">
        <f t="shared" si="20"/>
        <v>5815.5152915864455</v>
      </c>
      <c r="X10" s="14">
        <f t="shared" si="21"/>
        <v>5832.6977066354066</v>
      </c>
      <c r="Y10" s="15">
        <f t="shared" si="22"/>
        <v>5.2706352065899198</v>
      </c>
      <c r="Z10" s="14">
        <f t="shared" si="23"/>
        <v>9495.7207662094552</v>
      </c>
      <c r="AA10" s="13">
        <f t="shared" si="24"/>
        <v>11.371664285346391</v>
      </c>
      <c r="AC10">
        <f t="shared" si="25"/>
        <v>1942.0328540539888</v>
      </c>
      <c r="AD10">
        <f t="shared" si="26"/>
        <v>4.5282198816499895</v>
      </c>
    </row>
    <row r="11" spans="1:30" ht="12" customHeight="1">
      <c r="B11" s="8">
        <f t="shared" si="27"/>
        <v>129.80217841531851</v>
      </c>
      <c r="C11">
        <f t="shared" si="0"/>
        <v>467.28784229514662</v>
      </c>
      <c r="D11">
        <f t="shared" si="1"/>
        <v>10319.770881834334</v>
      </c>
      <c r="E11">
        <f t="shared" si="2"/>
        <v>0.5115530402699372</v>
      </c>
      <c r="F11">
        <f t="shared" si="3"/>
        <v>2.9282579873624863E-2</v>
      </c>
      <c r="G11" s="7">
        <f t="shared" si="4"/>
        <v>3634.8993664351678</v>
      </c>
      <c r="H11" s="8">
        <f t="shared" si="5"/>
        <v>17.469534531371622</v>
      </c>
      <c r="I11" s="7">
        <f t="shared" si="6"/>
        <v>3634.8993664351683</v>
      </c>
      <c r="J11" s="7">
        <f t="shared" si="7"/>
        <v>4628.5331681815469</v>
      </c>
      <c r="K11" s="7">
        <f t="shared" si="8"/>
        <v>6204.4680538626635</v>
      </c>
      <c r="L11" s="10">
        <f t="shared" si="9"/>
        <v>0.38143455308644875</v>
      </c>
      <c r="M11">
        <f t="shared" si="10"/>
        <v>9261.8923849955245</v>
      </c>
      <c r="N11">
        <f t="shared" si="11"/>
        <v>0.55130311815449551</v>
      </c>
      <c r="O11">
        <f t="shared" si="12"/>
        <v>15809.272727507725</v>
      </c>
      <c r="P11" s="7">
        <f t="shared" si="13"/>
        <v>5626.9930185603571</v>
      </c>
      <c r="Q11" s="8">
        <f t="shared" si="14"/>
        <v>5.0842546682293674</v>
      </c>
      <c r="R11" s="7">
        <f t="shared" si="15"/>
        <v>9604.8046736450615</v>
      </c>
      <c r="S11">
        <f t="shared" si="16"/>
        <v>11.502298452549971</v>
      </c>
      <c r="T11" s="13">
        <f t="shared" si="17"/>
        <v>2.928257987362487E-2</v>
      </c>
      <c r="U11" s="13">
        <f t="shared" si="18"/>
        <v>3634.8993664351683</v>
      </c>
      <c r="V11" s="14">
        <f t="shared" si="19"/>
        <v>4628.5331681815478</v>
      </c>
      <c r="W11" s="14">
        <f t="shared" si="20"/>
        <v>6204.4680538626644</v>
      </c>
      <c r="X11" s="14">
        <f t="shared" si="21"/>
        <v>5626.9930185603562</v>
      </c>
      <c r="Y11" s="15">
        <f t="shared" si="22"/>
        <v>5.0842546682293666</v>
      </c>
      <c r="Z11" s="14">
        <f t="shared" si="23"/>
        <v>9604.8046736450597</v>
      </c>
      <c r="AA11" s="13">
        <f t="shared" si="24"/>
        <v>11.502298452549969</v>
      </c>
      <c r="AC11">
        <f t="shared" si="25"/>
        <v>2001.0024071076589</v>
      </c>
      <c r="AD11">
        <f t="shared" si="26"/>
        <v>4.4500495933894868</v>
      </c>
    </row>
    <row r="12" spans="1:30" ht="12" customHeight="1">
      <c r="B12" s="8">
        <f t="shared" si="27"/>
        <v>135.80217841531851</v>
      </c>
      <c r="C12">
        <f t="shared" si="0"/>
        <v>488.88784229514664</v>
      </c>
      <c r="D12">
        <f t="shared" si="1"/>
        <v>11295.866893186925</v>
      </c>
      <c r="E12">
        <f t="shared" si="2"/>
        <v>0.46734882939135974</v>
      </c>
      <c r="F12">
        <f t="shared" si="3"/>
        <v>2.7416931144731194E-2</v>
      </c>
      <c r="G12" s="7">
        <f t="shared" si="4"/>
        <v>3725.2155524980067</v>
      </c>
      <c r="H12" s="8">
        <f t="shared" si="5"/>
        <v>17.045993474771947</v>
      </c>
      <c r="I12" s="7">
        <f t="shared" si="6"/>
        <v>3725.2155524980071</v>
      </c>
      <c r="J12" s="7">
        <f t="shared" si="7"/>
        <v>4962.8043174103241</v>
      </c>
      <c r="K12" s="7">
        <f t="shared" si="8"/>
        <v>6652.5527043033835</v>
      </c>
      <c r="L12" s="10">
        <f t="shared" si="9"/>
        <v>0.3990660547026697</v>
      </c>
      <c r="M12">
        <f t="shared" si="10"/>
        <v>9123.7999640876496</v>
      </c>
      <c r="N12">
        <f t="shared" si="11"/>
        <v>0.54308333119569341</v>
      </c>
      <c r="O12">
        <f t="shared" si="12"/>
        <v>16293.435713783945</v>
      </c>
      <c r="P12" s="7">
        <f t="shared" si="13"/>
        <v>5398.5844115896434</v>
      </c>
      <c r="Q12" s="8">
        <f t="shared" si="14"/>
        <v>4.8773661313648509</v>
      </c>
      <c r="R12" s="7">
        <f t="shared" si="15"/>
        <v>9640.8830094805617</v>
      </c>
      <c r="S12">
        <f t="shared" si="16"/>
        <v>11.54550430634416</v>
      </c>
      <c r="T12" s="13">
        <f t="shared" si="17"/>
        <v>2.7416931144731205E-2</v>
      </c>
      <c r="U12" s="13">
        <f t="shared" si="18"/>
        <v>3725.2155524980071</v>
      </c>
      <c r="V12" s="14">
        <f t="shared" si="19"/>
        <v>4962.8043174103259</v>
      </c>
      <c r="W12" s="14">
        <f t="shared" si="20"/>
        <v>6652.5527043033862</v>
      </c>
      <c r="X12" s="14">
        <f t="shared" si="21"/>
        <v>5398.5844115896425</v>
      </c>
      <c r="Y12" s="15">
        <f t="shared" si="22"/>
        <v>4.87736613136485</v>
      </c>
      <c r="Z12" s="14">
        <f t="shared" si="23"/>
        <v>9640.8830094805598</v>
      </c>
      <c r="AA12" s="13">
        <f t="shared" si="24"/>
        <v>11.545504306344156</v>
      </c>
      <c r="AC12">
        <f t="shared" si="25"/>
        <v>2042.7412121431205</v>
      </c>
      <c r="AD12">
        <f t="shared" si="26"/>
        <v>4.3421601299741637</v>
      </c>
    </row>
    <row r="13" spans="1:30" ht="12" customHeight="1">
      <c r="B13" s="8">
        <f t="shared" si="27"/>
        <v>141.80217841531851</v>
      </c>
      <c r="C13">
        <f t="shared" si="0"/>
        <v>510.48784229514666</v>
      </c>
      <c r="D13">
        <f t="shared" si="1"/>
        <v>12316.062904539516</v>
      </c>
      <c r="E13">
        <f t="shared" si="2"/>
        <v>0.42863618109206991</v>
      </c>
      <c r="F13">
        <f t="shared" si="3"/>
        <v>2.5921450823202019E-2</v>
      </c>
      <c r="G13" s="7">
        <f t="shared" si="4"/>
        <v>3840.114763713259</v>
      </c>
      <c r="H13" s="8">
        <f t="shared" si="5"/>
        <v>16.535964133165038</v>
      </c>
      <c r="I13" s="7">
        <f t="shared" si="6"/>
        <v>3840.1147637132599</v>
      </c>
      <c r="J13" s="7">
        <f t="shared" si="7"/>
        <v>5341.9044272103829</v>
      </c>
      <c r="K13" s="7">
        <f t="shared" si="8"/>
        <v>7160.729795188181</v>
      </c>
      <c r="L13" s="10">
        <f t="shared" si="9"/>
        <v>0.41669755631889072</v>
      </c>
      <c r="M13">
        <f t="shared" si="10"/>
        <v>8990.570840840508</v>
      </c>
      <c r="N13">
        <f t="shared" si="11"/>
        <v>0.53515302624050642</v>
      </c>
      <c r="O13">
        <f t="shared" si="12"/>
        <v>16764.876170915359</v>
      </c>
      <c r="P13" s="7">
        <f t="shared" si="13"/>
        <v>5150.456077127249</v>
      </c>
      <c r="Q13" s="8">
        <f t="shared" si="14"/>
        <v>4.6526879272742558</v>
      </c>
      <c r="R13" s="7">
        <f t="shared" si="15"/>
        <v>9604.1463757271777</v>
      </c>
      <c r="S13">
        <f t="shared" si="16"/>
        <v>11.501510103449759</v>
      </c>
      <c r="T13" s="13">
        <f t="shared" si="17"/>
        <v>2.5921450823202023E-2</v>
      </c>
      <c r="U13" s="13">
        <f t="shared" si="18"/>
        <v>3840.1147637132599</v>
      </c>
      <c r="V13" s="14">
        <f t="shared" si="19"/>
        <v>5341.9044272103838</v>
      </c>
      <c r="W13" s="14">
        <f t="shared" si="20"/>
        <v>7160.7297951881819</v>
      </c>
      <c r="X13" s="14">
        <f t="shared" si="21"/>
        <v>5150.4560771272481</v>
      </c>
      <c r="Y13" s="15">
        <f t="shared" si="22"/>
        <v>4.652687927274255</v>
      </c>
      <c r="Z13" s="14">
        <f t="shared" si="23"/>
        <v>9604.1463757271777</v>
      </c>
      <c r="AA13" s="13">
        <f t="shared" si="24"/>
        <v>11.501510103449759</v>
      </c>
      <c r="AC13">
        <f t="shared" si="25"/>
        <v>2069.1726090222669</v>
      </c>
      <c r="AD13">
        <f t="shared" si="26"/>
        <v>4.2122393321327163</v>
      </c>
    </row>
    <row r="14" spans="1:30" ht="12" customHeight="1">
      <c r="B14" s="8">
        <f t="shared" si="27"/>
        <v>147.80217841531851</v>
      </c>
      <c r="C14">
        <f t="shared" si="0"/>
        <v>532.08784229514663</v>
      </c>
      <c r="D14">
        <f t="shared" si="1"/>
        <v>13380.358915892108</v>
      </c>
      <c r="E14">
        <f t="shared" si="2"/>
        <v>0.3945417460529721</v>
      </c>
      <c r="F14">
        <f t="shared" si="3"/>
        <v>2.4711398105118396E-2</v>
      </c>
      <c r="G14" s="7">
        <f t="shared" si="4"/>
        <v>3977.2059493657157</v>
      </c>
      <c r="H14" s="8">
        <f t="shared" si="5"/>
        <v>15.965982352542484</v>
      </c>
      <c r="I14" s="7">
        <f t="shared" si="6"/>
        <v>3977.2059493657162</v>
      </c>
      <c r="J14" s="7">
        <f t="shared" si="7"/>
        <v>5766.7074895948808</v>
      </c>
      <c r="K14" s="7">
        <f t="shared" si="8"/>
        <v>7730.1708975802694</v>
      </c>
      <c r="L14" s="10">
        <f t="shared" si="9"/>
        <v>0.43432905793511167</v>
      </c>
      <c r="M14">
        <f t="shared" si="10"/>
        <v>8862.205015254096</v>
      </c>
      <c r="N14">
        <f t="shared" si="11"/>
        <v>0.52751220328893433</v>
      </c>
      <c r="O14">
        <f t="shared" si="12"/>
        <v>17224.745253192759</v>
      </c>
      <c r="P14" s="7">
        <f t="shared" si="13"/>
        <v>4884.9990658883798</v>
      </c>
      <c r="Q14" s="8">
        <f t="shared" si="14"/>
        <v>4.4123980080828913</v>
      </c>
      <c r="R14" s="7">
        <f t="shared" si="15"/>
        <v>9494.5743556124908</v>
      </c>
      <c r="S14">
        <f t="shared" si="16"/>
        <v>11.370291393623601</v>
      </c>
      <c r="T14" s="13">
        <f t="shared" si="17"/>
        <v>2.4711398105118399E-2</v>
      </c>
      <c r="U14" s="13">
        <f t="shared" si="18"/>
        <v>3977.2059493657162</v>
      </c>
      <c r="V14" s="14">
        <f t="shared" si="19"/>
        <v>5766.7074895948817</v>
      </c>
      <c r="W14" s="14">
        <f t="shared" si="20"/>
        <v>7730.1708975802703</v>
      </c>
      <c r="X14" s="14">
        <f t="shared" si="21"/>
        <v>4884.9990658883798</v>
      </c>
      <c r="Y14" s="15">
        <f t="shared" si="22"/>
        <v>4.4123980080828913</v>
      </c>
      <c r="Z14" s="14">
        <f t="shared" si="23"/>
        <v>9494.5743556124889</v>
      </c>
      <c r="AA14" s="13">
        <f t="shared" si="24"/>
        <v>11.370291393623599</v>
      </c>
      <c r="AC14">
        <f t="shared" si="25"/>
        <v>2082.3837994287478</v>
      </c>
      <c r="AD14">
        <f t="shared" si="26"/>
        <v>4.0670467291733257</v>
      </c>
    </row>
    <row r="15" spans="1:30" ht="12" customHeight="1">
      <c r="B15" s="8">
        <f t="shared" si="27"/>
        <v>153.80217841531851</v>
      </c>
      <c r="C15">
        <f t="shared" si="0"/>
        <v>553.68784229514665</v>
      </c>
      <c r="D15">
        <f t="shared" si="1"/>
        <v>14488.7549272447</v>
      </c>
      <c r="E15">
        <f t="shared" si="2"/>
        <v>0.36435913203036313</v>
      </c>
      <c r="F15">
        <f t="shared" si="3"/>
        <v>2.3723825619309479E-2</v>
      </c>
      <c r="G15" s="7">
        <f t="shared" si="4"/>
        <v>4134.5551528556553</v>
      </c>
      <c r="H15" s="8">
        <f t="shared" si="5"/>
        <v>15.358363270627025</v>
      </c>
      <c r="I15" s="7">
        <f t="shared" si="6"/>
        <v>4134.5551528556553</v>
      </c>
      <c r="J15" s="7">
        <f t="shared" si="7"/>
        <v>6238.2142109101787</v>
      </c>
      <c r="K15" s="7">
        <f t="shared" si="8"/>
        <v>8362.2174408983628</v>
      </c>
      <c r="L15" s="10">
        <f t="shared" si="9"/>
        <v>0.45196055955133263</v>
      </c>
      <c r="M15">
        <f t="shared" si="10"/>
        <v>8738.7024873284117</v>
      </c>
      <c r="N15">
        <f t="shared" si="11"/>
        <v>0.52016086234097691</v>
      </c>
      <c r="O15">
        <f t="shared" si="12"/>
        <v>17674.194114906932</v>
      </c>
      <c r="P15" s="7">
        <f t="shared" si="13"/>
        <v>4604.1473344727565</v>
      </c>
      <c r="Q15" s="8">
        <f t="shared" si="14"/>
        <v>4.1582574169060136</v>
      </c>
      <c r="R15" s="7">
        <f t="shared" si="15"/>
        <v>9311.9766740085688</v>
      </c>
      <c r="S15">
        <f t="shared" si="16"/>
        <v>11.151620311606175</v>
      </c>
      <c r="T15" s="13">
        <f t="shared" si="17"/>
        <v>2.3723825619309476E-2</v>
      </c>
      <c r="U15" s="13">
        <f t="shared" si="18"/>
        <v>4134.5551528556553</v>
      </c>
      <c r="V15" s="14">
        <f t="shared" si="19"/>
        <v>6238.2142109101787</v>
      </c>
      <c r="W15" s="14">
        <f t="shared" si="20"/>
        <v>8362.2174408983628</v>
      </c>
      <c r="X15" s="14">
        <f t="shared" si="21"/>
        <v>4604.1473344727565</v>
      </c>
      <c r="Y15" s="15">
        <f t="shared" si="22"/>
        <v>4.1582574169060136</v>
      </c>
      <c r="Z15" s="14">
        <f t="shared" si="23"/>
        <v>9311.9766740085688</v>
      </c>
      <c r="AA15" s="13">
        <f t="shared" si="24"/>
        <v>11.151620311606175</v>
      </c>
      <c r="AC15">
        <f t="shared" si="25"/>
        <v>2084.4511365077901</v>
      </c>
      <c r="AD15">
        <f t="shared" si="26"/>
        <v>3.9122667009156826</v>
      </c>
    </row>
    <row r="16" spans="1:30" ht="12" customHeight="1">
      <c r="B16" s="8">
        <f t="shared" si="27"/>
        <v>159.80217841531851</v>
      </c>
      <c r="C16">
        <f t="shared" si="0"/>
        <v>575.28784229514667</v>
      </c>
      <c r="D16">
        <f t="shared" si="1"/>
        <v>15641.250938597292</v>
      </c>
      <c r="E16">
        <f t="shared" si="2"/>
        <v>0.33751201807423703</v>
      </c>
      <c r="F16">
        <f t="shared" si="3"/>
        <v>2.2911402873326978E-2</v>
      </c>
      <c r="G16" s="7">
        <f t="shared" si="4"/>
        <v>4310.5845260190354</v>
      </c>
      <c r="H16" s="8">
        <f t="shared" si="5"/>
        <v>14.731180798499341</v>
      </c>
      <c r="I16" s="7">
        <f t="shared" si="6"/>
        <v>4310.5845260190354</v>
      </c>
      <c r="J16" s="7">
        <f t="shared" si="7"/>
        <v>6757.5282234868218</v>
      </c>
      <c r="K16" s="7">
        <f t="shared" si="8"/>
        <v>9058.3488250493592</v>
      </c>
      <c r="L16" s="10">
        <f t="shared" si="9"/>
        <v>0.46959206116755364</v>
      </c>
      <c r="M16">
        <f t="shared" si="10"/>
        <v>8620.0632570634589</v>
      </c>
      <c r="N16">
        <f t="shared" si="11"/>
        <v>0.5130990033966345</v>
      </c>
      <c r="O16">
        <f t="shared" si="12"/>
        <v>18114.373910348677</v>
      </c>
      <c r="P16" s="7">
        <f t="shared" si="13"/>
        <v>4309.4787310444235</v>
      </c>
      <c r="Q16" s="8">
        <f t="shared" si="14"/>
        <v>3.891702015907792</v>
      </c>
      <c r="R16" s="7">
        <f t="shared" si="15"/>
        <v>9056.0250852993177</v>
      </c>
      <c r="S16">
        <f t="shared" si="16"/>
        <v>10.845103764651675</v>
      </c>
      <c r="T16" s="13">
        <f t="shared" si="17"/>
        <v>2.2911402873326978E-2</v>
      </c>
      <c r="U16" s="13">
        <f t="shared" si="18"/>
        <v>4310.5845260190354</v>
      </c>
      <c r="V16" s="14">
        <f t="shared" si="19"/>
        <v>6757.5282234868218</v>
      </c>
      <c r="W16" s="14">
        <f t="shared" si="20"/>
        <v>9058.3488250493592</v>
      </c>
      <c r="X16" s="14">
        <f t="shared" si="21"/>
        <v>4309.4787310444235</v>
      </c>
      <c r="Y16" s="15">
        <f t="shared" si="22"/>
        <v>3.891702015907792</v>
      </c>
      <c r="Z16" s="14">
        <f t="shared" si="23"/>
        <v>9056.0250852993177</v>
      </c>
      <c r="AA16" s="13">
        <f t="shared" si="24"/>
        <v>10.845103764651675</v>
      </c>
      <c r="AC16">
        <f t="shared" si="25"/>
        <v>2077.3254960313184</v>
      </c>
      <c r="AD16">
        <f t="shared" si="26"/>
        <v>3.7525032510045939</v>
      </c>
    </row>
    <row r="17" spans="1:30" ht="12" customHeight="1">
      <c r="B17" s="8">
        <f t="shared" si="27"/>
        <v>165.80217841531851</v>
      </c>
      <c r="C17">
        <f t="shared" si="0"/>
        <v>596.8878422951467</v>
      </c>
      <c r="D17">
        <f t="shared" si="1"/>
        <v>16837.846949949882</v>
      </c>
      <c r="E17">
        <f t="shared" si="2"/>
        <v>0.31352643750614673</v>
      </c>
      <c r="F17">
        <f t="shared" si="3"/>
        <v>2.2238141104519979E-2</v>
      </c>
      <c r="G17" s="7">
        <f t="shared" si="4"/>
        <v>4503.9964456245698</v>
      </c>
      <c r="H17" s="8">
        <f t="shared" si="5"/>
        <v>14.098590166892205</v>
      </c>
      <c r="I17" s="7">
        <f t="shared" si="6"/>
        <v>4503.9964456245698</v>
      </c>
      <c r="J17" s="7">
        <f t="shared" si="7"/>
        <v>7325.837462364766</v>
      </c>
      <c r="K17" s="7">
        <f t="shared" si="8"/>
        <v>9820.1574562530368</v>
      </c>
      <c r="L17" s="10">
        <f t="shared" si="9"/>
        <v>0.4872235627837746</v>
      </c>
      <c r="M17">
        <f t="shared" si="10"/>
        <v>8506.2873244592374</v>
      </c>
      <c r="N17">
        <f t="shared" si="11"/>
        <v>0.50632662645590698</v>
      </c>
      <c r="O17">
        <f t="shared" si="12"/>
        <v>18546.435793808789</v>
      </c>
      <c r="P17" s="7">
        <f t="shared" si="13"/>
        <v>4002.2908788346676</v>
      </c>
      <c r="Q17" s="8">
        <f t="shared" si="14"/>
        <v>3.6139114633400227</v>
      </c>
      <c r="R17" s="7">
        <f t="shared" si="15"/>
        <v>8726.2783375557519</v>
      </c>
      <c r="S17">
        <f t="shared" si="16"/>
        <v>10.450213328544054</v>
      </c>
      <c r="T17" s="13">
        <f t="shared" si="17"/>
        <v>2.2238141104519979E-2</v>
      </c>
      <c r="U17" s="13">
        <f t="shared" si="18"/>
        <v>4503.9964456245698</v>
      </c>
      <c r="V17" s="14">
        <f t="shared" si="19"/>
        <v>7325.837462364766</v>
      </c>
      <c r="W17" s="14">
        <f t="shared" si="20"/>
        <v>9820.1574562530368</v>
      </c>
      <c r="X17" s="14">
        <f t="shared" si="21"/>
        <v>4002.2908788346676</v>
      </c>
      <c r="Y17" s="15">
        <f t="shared" si="22"/>
        <v>3.6139114633400227</v>
      </c>
      <c r="Z17" s="14">
        <f t="shared" si="23"/>
        <v>8726.2783375557519</v>
      </c>
      <c r="AA17" s="13">
        <f t="shared" si="24"/>
        <v>10.450213328544054</v>
      </c>
      <c r="AC17">
        <f t="shared" si="25"/>
        <v>2062.7671895914173</v>
      </c>
      <c r="AD17">
        <f t="shared" si="26"/>
        <v>3.5913621697748632</v>
      </c>
    </row>
    <row r="18" spans="1:30" ht="12" customHeight="1">
      <c r="B18" s="8">
        <f t="shared" si="27"/>
        <v>171.80217841531851</v>
      </c>
      <c r="C18">
        <f t="shared" si="0"/>
        <v>618.48784229514661</v>
      </c>
      <c r="D18">
        <f t="shared" si="1"/>
        <v>18078.542961302472</v>
      </c>
      <c r="E18">
        <f t="shared" si="2"/>
        <v>0.29200971454345509</v>
      </c>
      <c r="F18">
        <f t="shared" si="3"/>
        <v>2.1676390845410433E-2</v>
      </c>
      <c r="G18" s="7">
        <f t="shared" si="4"/>
        <v>4713.7158461854087</v>
      </c>
      <c r="H18" s="8">
        <f t="shared" si="5"/>
        <v>13.471325398493756</v>
      </c>
      <c r="I18" s="7">
        <f t="shared" si="6"/>
        <v>4713.7158461854106</v>
      </c>
      <c r="J18" s="7">
        <f t="shared" si="7"/>
        <v>7944.3994444015598</v>
      </c>
      <c r="K18" s="7">
        <f t="shared" si="8"/>
        <v>10649.32901394311</v>
      </c>
      <c r="L18" s="10">
        <f t="shared" si="9"/>
        <v>0.50485506439999561</v>
      </c>
      <c r="M18">
        <f t="shared" si="10"/>
        <v>8397.3746895157456</v>
      </c>
      <c r="N18">
        <f t="shared" si="11"/>
        <v>0.49984373151879435</v>
      </c>
      <c r="O18">
        <f t="shared" si="12"/>
        <v>18971.530919578057</v>
      </c>
      <c r="P18" s="7">
        <f t="shared" si="13"/>
        <v>3683.6588433303368</v>
      </c>
      <c r="Q18" s="8">
        <f t="shared" si="14"/>
        <v>3.3258616639590048</v>
      </c>
      <c r="R18" s="7">
        <f t="shared" si="15"/>
        <v>8322.2019056349473</v>
      </c>
      <c r="S18">
        <f t="shared" si="16"/>
        <v>9.9663088791024279</v>
      </c>
      <c r="T18" s="13">
        <f t="shared" si="17"/>
        <v>2.1676390845410443E-2</v>
      </c>
      <c r="U18" s="13">
        <f t="shared" si="18"/>
        <v>4713.7158461854106</v>
      </c>
      <c r="V18" s="14">
        <f t="shared" si="19"/>
        <v>7944.3994444015634</v>
      </c>
      <c r="W18" s="14">
        <f t="shared" si="20"/>
        <v>10649.329013943114</v>
      </c>
      <c r="X18" s="14">
        <f t="shared" si="21"/>
        <v>3683.658843330335</v>
      </c>
      <c r="Y18" s="15">
        <f t="shared" si="22"/>
        <v>3.3258616639590035</v>
      </c>
      <c r="Z18" s="14">
        <f t="shared" si="23"/>
        <v>8322.2019056349436</v>
      </c>
      <c r="AA18" s="13">
        <f t="shared" si="24"/>
        <v>9.9663088791024226</v>
      </c>
      <c r="AC18">
        <f t="shared" si="25"/>
        <v>2042.3176439951576</v>
      </c>
      <c r="AD18">
        <f t="shared" si="26"/>
        <v>3.4315777563695486</v>
      </c>
    </row>
    <row r="19" spans="1:30" ht="12" customHeight="1">
      <c r="B19" s="8">
        <f t="shared" si="27"/>
        <v>177.80217841531851</v>
      </c>
      <c r="C19">
        <f t="shared" si="0"/>
        <v>640.08784229514663</v>
      </c>
      <c r="D19">
        <f t="shared" si="1"/>
        <v>19363.338972655063</v>
      </c>
      <c r="E19">
        <f t="shared" si="2"/>
        <v>0.27263428982711568</v>
      </c>
      <c r="F19">
        <f t="shared" si="3"/>
        <v>2.1204704799344571E-2</v>
      </c>
      <c r="G19" s="7">
        <f t="shared" si="4"/>
        <v>4938.845937582646</v>
      </c>
      <c r="H19" s="8">
        <f t="shared" si="5"/>
        <v>12.8572546709324</v>
      </c>
      <c r="I19" s="7">
        <f t="shared" si="6"/>
        <v>4938.8459375826469</v>
      </c>
      <c r="J19" s="7">
        <f t="shared" si="7"/>
        <v>8614.5295279520378</v>
      </c>
      <c r="K19" s="7">
        <f t="shared" si="8"/>
        <v>11547.626713072437</v>
      </c>
      <c r="L19" s="10">
        <f t="shared" si="9"/>
        <v>0.52248656601621657</v>
      </c>
      <c r="M19">
        <f t="shared" si="10"/>
        <v>8293.3253522329851</v>
      </c>
      <c r="N19">
        <f t="shared" si="11"/>
        <v>0.49365031858529673</v>
      </c>
      <c r="O19">
        <f t="shared" si="12"/>
        <v>19390.81044194728</v>
      </c>
      <c r="P19" s="7">
        <f t="shared" si="13"/>
        <v>3354.4794146503391</v>
      </c>
      <c r="Q19" s="8">
        <f t="shared" si="14"/>
        <v>3.0283650651132432</v>
      </c>
      <c r="R19" s="7">
        <f t="shared" si="15"/>
        <v>7843.1837288748429</v>
      </c>
      <c r="S19">
        <f t="shared" si="16"/>
        <v>9.3926574389633473</v>
      </c>
      <c r="T19" s="13">
        <f t="shared" si="17"/>
        <v>2.1204704799344574E-2</v>
      </c>
      <c r="U19" s="13">
        <f t="shared" si="18"/>
        <v>4938.8459375826469</v>
      </c>
      <c r="V19" s="14">
        <f t="shared" si="19"/>
        <v>8614.5295279520378</v>
      </c>
      <c r="W19" s="14">
        <f t="shared" si="20"/>
        <v>11547.626713072437</v>
      </c>
      <c r="X19" s="14">
        <f t="shared" si="21"/>
        <v>3354.4794146503382</v>
      </c>
      <c r="Y19" s="15">
        <f t="shared" si="22"/>
        <v>3.0283650651132423</v>
      </c>
      <c r="Z19" s="14">
        <f t="shared" si="23"/>
        <v>7843.1837288748429</v>
      </c>
      <c r="AA19" s="13">
        <f t="shared" si="24"/>
        <v>9.3926574389633473</v>
      </c>
      <c r="AC19">
        <f t="shared" si="25"/>
        <v>2017.2959672627198</v>
      </c>
      <c r="AD19">
        <f t="shared" si="26"/>
        <v>3.2751542874677577</v>
      </c>
    </row>
    <row r="20" spans="1:30" ht="12" customHeight="1">
      <c r="B20" s="8">
        <f t="shared" si="27"/>
        <v>183.80217841531851</v>
      </c>
      <c r="C20">
        <f t="shared" si="0"/>
        <v>661.68784229514665</v>
      </c>
      <c r="D20">
        <f t="shared" si="1"/>
        <v>20692.234984007657</v>
      </c>
      <c r="E20">
        <f t="shared" si="2"/>
        <v>0.25512517973875593</v>
      </c>
      <c r="F20">
        <f t="shared" si="3"/>
        <v>2.0806297593786327E-2</v>
      </c>
      <c r="G20" s="7">
        <f t="shared" si="4"/>
        <v>5178.6338712561401</v>
      </c>
      <c r="H20" s="8">
        <f t="shared" si="5"/>
        <v>12.261921112526407</v>
      </c>
      <c r="I20" s="7">
        <f t="shared" si="6"/>
        <v>5178.6338712561383</v>
      </c>
      <c r="J20" s="7">
        <f t="shared" si="7"/>
        <v>9337.591472039403</v>
      </c>
      <c r="K20" s="7">
        <f t="shared" si="8"/>
        <v>12516.878648846385</v>
      </c>
      <c r="L20" s="10">
        <f t="shared" si="9"/>
        <v>0.54011806763243753</v>
      </c>
      <c r="M20">
        <f t="shared" si="10"/>
        <v>8194.1393126109542</v>
      </c>
      <c r="N20">
        <f t="shared" si="11"/>
        <v>0.48774638765541395</v>
      </c>
      <c r="O20">
        <f t="shared" si="12"/>
        <v>19805.425515207247</v>
      </c>
      <c r="P20" s="7">
        <f t="shared" si="13"/>
        <v>3015.5054413548141</v>
      </c>
      <c r="Q20" s="8">
        <f t="shared" si="14"/>
        <v>2.7221019113458733</v>
      </c>
      <c r="R20" s="7">
        <f t="shared" si="15"/>
        <v>7288.5468663608626</v>
      </c>
      <c r="S20">
        <f t="shared" si="16"/>
        <v>8.7284483329804932</v>
      </c>
      <c r="T20" s="13">
        <f t="shared" si="17"/>
        <v>2.080629759378632E-2</v>
      </c>
      <c r="U20" s="13">
        <f t="shared" si="18"/>
        <v>5178.6338712561383</v>
      </c>
      <c r="V20" s="14">
        <f t="shared" si="19"/>
        <v>9337.5914720393994</v>
      </c>
      <c r="W20" s="14">
        <f t="shared" si="20"/>
        <v>12516.878648846379</v>
      </c>
      <c r="X20" s="14">
        <f t="shared" si="21"/>
        <v>3015.505441354816</v>
      </c>
      <c r="Y20" s="15">
        <f t="shared" si="22"/>
        <v>2.7221019113458751</v>
      </c>
      <c r="Z20" s="14">
        <f t="shared" si="23"/>
        <v>7288.5468663608681</v>
      </c>
      <c r="AA20" s="13">
        <f t="shared" si="24"/>
        <v>8.7284483329805003</v>
      </c>
      <c r="AC20">
        <f t="shared" si="25"/>
        <v>1988.8107945527397</v>
      </c>
      <c r="AD20">
        <f t="shared" si="26"/>
        <v>3.1235037752713302</v>
      </c>
    </row>
    <row r="21" spans="1:30" ht="12" customHeight="1">
      <c r="B21" s="8">
        <f t="shared" si="27"/>
        <v>189.80217841531851</v>
      </c>
      <c r="C21">
        <f t="shared" si="0"/>
        <v>683.28784229514667</v>
      </c>
      <c r="D21">
        <f t="shared" si="1"/>
        <v>22065.230995360245</v>
      </c>
      <c r="E21">
        <f t="shared" si="2"/>
        <v>0.2392501655931718</v>
      </c>
      <c r="F21">
        <f t="shared" si="3"/>
        <v>2.0467922801909129E-2</v>
      </c>
      <c r="G21" s="7">
        <f t="shared" si="4"/>
        <v>5432.443880232463</v>
      </c>
      <c r="H21" s="8">
        <f t="shared" si="5"/>
        <v>11.689030093999374</v>
      </c>
      <c r="I21" s="7">
        <f t="shared" si="6"/>
        <v>5432.4438802324639</v>
      </c>
      <c r="J21" s="7">
        <f t="shared" si="7"/>
        <v>10114.989786179325</v>
      </c>
      <c r="K21" s="7">
        <f t="shared" si="8"/>
        <v>13558.967541795342</v>
      </c>
      <c r="L21" s="10">
        <f t="shared" si="9"/>
        <v>0.55774956924865859</v>
      </c>
      <c r="M21">
        <f t="shared" si="10"/>
        <v>8099.8165706496511</v>
      </c>
      <c r="N21">
        <f t="shared" si="11"/>
        <v>0.48213193872914589</v>
      </c>
      <c r="O21">
        <f t="shared" si="12"/>
        <v>20216.527293648742</v>
      </c>
      <c r="P21" s="7">
        <f t="shared" si="13"/>
        <v>2667.3726904171881</v>
      </c>
      <c r="Q21" s="8">
        <f t="shared" si="14"/>
        <v>2.4076447014352449</v>
      </c>
      <c r="R21" s="7">
        <f t="shared" si="15"/>
        <v>6657.5597518533996</v>
      </c>
      <c r="S21">
        <f t="shared" si="16"/>
        <v>7.9728054690820649</v>
      </c>
      <c r="T21" s="13">
        <f t="shared" si="17"/>
        <v>2.0467922801909129E-2</v>
      </c>
      <c r="U21" s="13">
        <f t="shared" si="18"/>
        <v>5432.4438802324639</v>
      </c>
      <c r="V21" s="14">
        <f t="shared" si="19"/>
        <v>10114.989786179327</v>
      </c>
      <c r="W21" s="14">
        <f t="shared" si="20"/>
        <v>13558.967541795344</v>
      </c>
      <c r="X21" s="14">
        <f t="shared" si="21"/>
        <v>2667.3726904171872</v>
      </c>
      <c r="Y21" s="15">
        <f t="shared" si="22"/>
        <v>2.4076447014352444</v>
      </c>
      <c r="Z21" s="14">
        <f t="shared" si="23"/>
        <v>6657.5597518533978</v>
      </c>
      <c r="AA21" s="13">
        <f t="shared" si="24"/>
        <v>7.9728054690820631</v>
      </c>
      <c r="AC21">
        <f t="shared" si="25"/>
        <v>1957.7803526446821</v>
      </c>
      <c r="AD21">
        <f t="shared" si="26"/>
        <v>2.9775700963015472</v>
      </c>
    </row>
    <row r="22" spans="1:30" ht="12" customHeight="1">
      <c r="B22" s="8">
        <f t="shared" si="27"/>
        <v>195.80217841531851</v>
      </c>
      <c r="C22">
        <f t="shared" si="0"/>
        <v>704.8878422951467</v>
      </c>
      <c r="D22">
        <f t="shared" si="1"/>
        <v>23482.327006712836</v>
      </c>
      <c r="E22">
        <f t="shared" si="2"/>
        <v>0.22481205410274707</v>
      </c>
      <c r="F22">
        <f t="shared" si="3"/>
        <v>2.0179045326095216E-2</v>
      </c>
      <c r="G22" s="7">
        <f t="shared" si="4"/>
        <v>5699.7360898691613</v>
      </c>
      <c r="H22" s="8">
        <f t="shared" si="5"/>
        <v>11.140866699576899</v>
      </c>
      <c r="I22" s="7">
        <f t="shared" si="6"/>
        <v>5699.7360898691632</v>
      </c>
      <c r="J22" s="7">
        <f t="shared" si="7"/>
        <v>10948.163486758043</v>
      </c>
      <c r="K22" s="7">
        <f t="shared" si="8"/>
        <v>14675.822368308369</v>
      </c>
      <c r="L22" s="10">
        <f t="shared" si="9"/>
        <v>0.57538107086487955</v>
      </c>
      <c r="M22">
        <f t="shared" si="10"/>
        <v>8010.3571263490803</v>
      </c>
      <c r="N22">
        <f t="shared" si="11"/>
        <v>0.4768069718064929</v>
      </c>
      <c r="O22">
        <f t="shared" si="12"/>
        <v>20625.266931562575</v>
      </c>
      <c r="P22" s="7">
        <f t="shared" si="13"/>
        <v>2310.621036479919</v>
      </c>
      <c r="Q22" s="8">
        <f t="shared" si="14"/>
        <v>2.0854774842186661</v>
      </c>
      <c r="R22" s="7">
        <f t="shared" si="15"/>
        <v>5949.4445632542065</v>
      </c>
      <c r="S22">
        <f t="shared" si="16"/>
        <v>7.1247973611815638</v>
      </c>
      <c r="T22" s="13">
        <f t="shared" si="17"/>
        <v>2.017904532609522E-2</v>
      </c>
      <c r="U22" s="13">
        <f t="shared" si="18"/>
        <v>5699.7360898691632</v>
      </c>
      <c r="V22" s="14">
        <f t="shared" si="19"/>
        <v>10948.163486758047</v>
      </c>
      <c r="W22" s="14">
        <f t="shared" si="20"/>
        <v>14675.822368308374</v>
      </c>
      <c r="X22" s="14">
        <f t="shared" si="21"/>
        <v>2310.6210364799172</v>
      </c>
      <c r="Y22" s="15">
        <f t="shared" si="22"/>
        <v>2.0854774842186643</v>
      </c>
      <c r="Z22" s="14">
        <f t="shared" si="23"/>
        <v>5949.4445632542011</v>
      </c>
      <c r="AA22" s="13">
        <f t="shared" si="24"/>
        <v>7.1247973611815585</v>
      </c>
      <c r="AC22">
        <f t="shared" si="25"/>
        <v>1924.9559407563938</v>
      </c>
      <c r="AD22">
        <f t="shared" si="26"/>
        <v>2.8379353346494738</v>
      </c>
    </row>
    <row r="23" spans="1:30" ht="12" customHeight="1">
      <c r="B23" s="8">
        <f t="shared" si="27"/>
        <v>201.80217841531851</v>
      </c>
      <c r="C23">
        <f t="shared" si="0"/>
        <v>726.48784229514661</v>
      </c>
      <c r="D23">
        <f t="shared" si="1"/>
        <v>24943.523018065429</v>
      </c>
      <c r="E23">
        <f t="shared" si="2"/>
        <v>0.21164252401988737</v>
      </c>
      <c r="F23">
        <f t="shared" si="3"/>
        <v>1.993122529422026E-2</v>
      </c>
      <c r="G23" s="7">
        <f t="shared" si="4"/>
        <v>5980.0496712279764</v>
      </c>
      <c r="H23" s="8">
        <f t="shared" si="5"/>
        <v>10.618640896165092</v>
      </c>
      <c r="I23" s="7">
        <f t="shared" si="6"/>
        <v>5980.0496712279764</v>
      </c>
      <c r="J23" s="7">
        <f t="shared" si="7"/>
        <v>11838.580967225884</v>
      </c>
      <c r="K23" s="7">
        <f t="shared" si="8"/>
        <v>15869.411484217002</v>
      </c>
      <c r="L23" s="10">
        <f t="shared" si="9"/>
        <v>0.59301257248110051</v>
      </c>
      <c r="M23">
        <f t="shared" si="10"/>
        <v>7925.7609797092409</v>
      </c>
      <c r="N23">
        <f t="shared" si="11"/>
        <v>0.47177148688745479</v>
      </c>
      <c r="O23">
        <f t="shared" si="12"/>
        <v>21032.795583239535</v>
      </c>
      <c r="P23" s="7">
        <f t="shared" si="13"/>
        <v>1945.7113084812645</v>
      </c>
      <c r="Q23" s="8">
        <f t="shared" si="14"/>
        <v>1.7560111993785761</v>
      </c>
      <c r="R23" s="7">
        <f t="shared" si="15"/>
        <v>5163.3840990225326</v>
      </c>
      <c r="S23">
        <f t="shared" si="16"/>
        <v>6.1834453640762028</v>
      </c>
      <c r="T23" s="13">
        <f t="shared" si="17"/>
        <v>1.993122529422026E-2</v>
      </c>
      <c r="U23" s="13">
        <f t="shared" si="18"/>
        <v>5980.0496712279764</v>
      </c>
      <c r="V23" s="14">
        <f t="shared" si="19"/>
        <v>11838.580967225884</v>
      </c>
      <c r="W23" s="14">
        <f t="shared" si="20"/>
        <v>15869.411484217002</v>
      </c>
      <c r="X23" s="14">
        <f t="shared" si="21"/>
        <v>1945.7113084812645</v>
      </c>
      <c r="Y23" s="15">
        <f t="shared" si="22"/>
        <v>1.7560111993785761</v>
      </c>
      <c r="Z23" s="14">
        <f t="shared" si="23"/>
        <v>5163.3840990225326</v>
      </c>
      <c r="AA23" s="13">
        <f t="shared" si="24"/>
        <v>6.1834453640762028</v>
      </c>
      <c r="AC23">
        <f t="shared" si="25"/>
        <v>1890.9457981121645</v>
      </c>
      <c r="AD23">
        <f t="shared" si="26"/>
        <v>2.7049077076135664</v>
      </c>
    </row>
    <row r="24" spans="1:30" ht="12" customHeight="1">
      <c r="B24" s="8">
        <f t="shared" si="27"/>
        <v>207.80217841531851</v>
      </c>
      <c r="C24">
        <f t="shared" si="0"/>
        <v>748.08784229514663</v>
      </c>
      <c r="D24">
        <f t="shared" si="1"/>
        <v>26448.819029418017</v>
      </c>
      <c r="E24">
        <f t="shared" si="2"/>
        <v>0.19959719803064818</v>
      </c>
      <c r="F24">
        <f t="shared" si="3"/>
        <v>1.9717655075957043E-2</v>
      </c>
      <c r="G24" s="7">
        <f t="shared" si="4"/>
        <v>6272.9893489337264</v>
      </c>
      <c r="H24" s="8">
        <f t="shared" si="5"/>
        <v>10.122765473975118</v>
      </c>
      <c r="I24" s="7">
        <f t="shared" si="6"/>
        <v>6272.9893489337283</v>
      </c>
      <c r="J24" s="7">
        <f t="shared" si="7"/>
        <v>12787.735756987131</v>
      </c>
      <c r="K24" s="7">
        <f t="shared" si="8"/>
        <v>17141.736939661034</v>
      </c>
      <c r="L24" s="10">
        <f t="shared" si="9"/>
        <v>0.61064407409732147</v>
      </c>
      <c r="M24">
        <f t="shared" si="10"/>
        <v>7846.0281307301311</v>
      </c>
      <c r="N24">
        <f t="shared" si="11"/>
        <v>0.46702548397203164</v>
      </c>
      <c r="O24">
        <f t="shared" si="12"/>
        <v>21440.264402970406</v>
      </c>
      <c r="P24" s="7">
        <f t="shared" si="13"/>
        <v>1573.0387817964047</v>
      </c>
      <c r="Q24" s="8">
        <f t="shared" si="14"/>
        <v>1.4195959612559692</v>
      </c>
      <c r="R24" s="7">
        <f t="shared" si="15"/>
        <v>4298.5274633093723</v>
      </c>
      <c r="S24">
        <f t="shared" si="16"/>
        <v>5.1477304817176615</v>
      </c>
      <c r="T24" s="13">
        <f t="shared" si="17"/>
        <v>1.971765507595705E-2</v>
      </c>
      <c r="U24" s="13">
        <f t="shared" si="18"/>
        <v>6272.9893489337283</v>
      </c>
      <c r="V24" s="14">
        <f t="shared" si="19"/>
        <v>12787.735756987136</v>
      </c>
      <c r="W24" s="14">
        <f t="shared" si="20"/>
        <v>17141.736939661041</v>
      </c>
      <c r="X24" s="14">
        <f t="shared" si="21"/>
        <v>1573.0387817964029</v>
      </c>
      <c r="Y24" s="15">
        <f t="shared" si="22"/>
        <v>1.4195959612559674</v>
      </c>
      <c r="Z24" s="14">
        <f t="shared" si="23"/>
        <v>4298.527463309365</v>
      </c>
      <c r="AA24" s="13">
        <f t="shared" si="24"/>
        <v>5.1477304817176535</v>
      </c>
      <c r="AC24">
        <f t="shared" si="25"/>
        <v>1856.2376088942558</v>
      </c>
      <c r="AD24">
        <f t="shared" si="26"/>
        <v>2.5785923660728041</v>
      </c>
    </row>
    <row r="25" spans="1:30" ht="12" customHeight="1">
      <c r="B25" s="8">
        <f t="shared" si="27"/>
        <v>213.80217841531851</v>
      </c>
      <c r="C25">
        <f t="shared" si="0"/>
        <v>769.68784229514665</v>
      </c>
      <c r="D25">
        <f t="shared" si="1"/>
        <v>27998.21504077061</v>
      </c>
      <c r="E25">
        <f t="shared" si="2"/>
        <v>0.18855166880474911</v>
      </c>
      <c r="F25">
        <f t="shared" si="3"/>
        <v>1.9532808279526918E-2</v>
      </c>
      <c r="G25" s="7">
        <f t="shared" si="4"/>
        <v>6578.2145213170261</v>
      </c>
      <c r="H25" s="8">
        <f t="shared" si="5"/>
        <v>9.6530752826964115</v>
      </c>
      <c r="I25" s="7">
        <f t="shared" si="6"/>
        <v>6578.214521317027</v>
      </c>
      <c r="J25" s="7">
        <f t="shared" si="7"/>
        <v>13797.142994407857</v>
      </c>
      <c r="K25" s="7">
        <f t="shared" si="8"/>
        <v>18494.829751216967</v>
      </c>
      <c r="L25" s="10">
        <f t="shared" si="9"/>
        <v>0.62827557571354242</v>
      </c>
      <c r="M25">
        <f t="shared" si="10"/>
        <v>7771.1585794117518</v>
      </c>
      <c r="N25">
        <f t="shared" si="11"/>
        <v>0.46256896306022333</v>
      </c>
      <c r="O25">
        <f t="shared" si="12"/>
        <v>21848.824545045994</v>
      </c>
      <c r="P25" s="7">
        <f t="shared" si="13"/>
        <v>1192.9440580947257</v>
      </c>
      <c r="Q25" s="8">
        <f t="shared" si="14"/>
        <v>1.0765309606561528</v>
      </c>
      <c r="R25" s="7">
        <f t="shared" si="15"/>
        <v>3353.9947938290279</v>
      </c>
      <c r="S25">
        <f t="shared" si="16"/>
        <v>4.0165990291064961</v>
      </c>
      <c r="T25" s="13">
        <f t="shared" si="17"/>
        <v>1.9532808279526918E-2</v>
      </c>
      <c r="U25" s="13">
        <f t="shared" si="18"/>
        <v>6578.214521317027</v>
      </c>
      <c r="V25" s="14">
        <f t="shared" si="19"/>
        <v>13797.142994407857</v>
      </c>
      <c r="W25" s="14">
        <f t="shared" si="20"/>
        <v>18494.829751216967</v>
      </c>
      <c r="X25" s="14">
        <f t="shared" si="21"/>
        <v>1192.9440580947248</v>
      </c>
      <c r="Y25" s="15">
        <f t="shared" si="22"/>
        <v>1.0765309606561519</v>
      </c>
      <c r="Z25" s="14">
        <f t="shared" si="23"/>
        <v>3353.9947938290279</v>
      </c>
      <c r="AA25" s="13">
        <f t="shared" si="24"/>
        <v>4.0165990291064961</v>
      </c>
      <c r="AC25">
        <f t="shared" si="25"/>
        <v>1821.2187611447177</v>
      </c>
      <c r="AD25">
        <f t="shared" si="26"/>
        <v>2.4589472409571145</v>
      </c>
    </row>
    <row r="26" spans="1:30" ht="12" customHeight="1">
      <c r="B26" s="8">
        <f t="shared" si="27"/>
        <v>219.80217841531851</v>
      </c>
      <c r="C26">
        <f t="shared" si="0"/>
        <v>791.28784229514667</v>
      </c>
      <c r="D26">
        <f t="shared" si="1"/>
        <v>29591.711052123199</v>
      </c>
      <c r="E26">
        <f t="shared" si="2"/>
        <v>0.17839827376635425</v>
      </c>
      <c r="F26">
        <f t="shared" si="3"/>
        <v>1.9372171427707315E-2</v>
      </c>
      <c r="G26" s="7">
        <f t="shared" si="4"/>
        <v>6895.4304304003654</v>
      </c>
      <c r="H26" s="8">
        <f t="shared" si="5"/>
        <v>9.2089972686901618</v>
      </c>
      <c r="I26" s="7">
        <f t="shared" si="6"/>
        <v>6895.4304304003663</v>
      </c>
      <c r="J26" s="7">
        <f t="shared" si="7"/>
        <v>14868.336477487253</v>
      </c>
      <c r="K26" s="7">
        <f t="shared" si="8"/>
        <v>19930.745948374333</v>
      </c>
      <c r="L26" s="10">
        <f t="shared" si="9"/>
        <v>0.64590707732976349</v>
      </c>
      <c r="M26">
        <f t="shared" si="10"/>
        <v>7701.1523257541012</v>
      </c>
      <c r="N26">
        <f t="shared" si="11"/>
        <v>0.45840192415202985</v>
      </c>
      <c r="O26">
        <f t="shared" si="12"/>
        <v>22259.627163757079</v>
      </c>
      <c r="P26" s="7">
        <f t="shared" si="13"/>
        <v>805.72189535373582</v>
      </c>
      <c r="Q26" s="8">
        <f t="shared" si="14"/>
        <v>0.72707249642025829</v>
      </c>
      <c r="R26" s="7">
        <f t="shared" si="15"/>
        <v>2328.8812153827457</v>
      </c>
      <c r="S26">
        <f t="shared" si="16"/>
        <v>2.7889673668609536</v>
      </c>
      <c r="T26" s="13">
        <f t="shared" si="17"/>
        <v>1.9372171427707315E-2</v>
      </c>
      <c r="U26" s="13">
        <f t="shared" si="18"/>
        <v>6895.4304304003663</v>
      </c>
      <c r="V26" s="14">
        <f t="shared" si="19"/>
        <v>14868.336477487257</v>
      </c>
      <c r="W26" s="14">
        <f t="shared" si="20"/>
        <v>19930.745948374341</v>
      </c>
      <c r="X26" s="14">
        <f t="shared" si="21"/>
        <v>805.72189535373491</v>
      </c>
      <c r="Y26" s="15">
        <f t="shared" si="22"/>
        <v>0.72707249642025751</v>
      </c>
      <c r="Z26" s="14">
        <f t="shared" si="23"/>
        <v>2328.8812153827384</v>
      </c>
      <c r="AA26" s="13">
        <f t="shared" si="24"/>
        <v>2.7889673668609452</v>
      </c>
      <c r="AC26">
        <f t="shared" si="25"/>
        <v>1786.1940275881175</v>
      </c>
      <c r="AD26">
        <f t="shared" si="26"/>
        <v>2.3458263571629332</v>
      </c>
    </row>
    <row r="27" spans="1:30" ht="12" customHeight="1">
      <c r="B27" s="8">
        <f t="shared" si="27"/>
        <v>225.80217841531851</v>
      </c>
      <c r="C27">
        <f t="shared" si="0"/>
        <v>812.8878422951467</v>
      </c>
      <c r="D27">
        <f t="shared" si="1"/>
        <v>31229.307063475793</v>
      </c>
      <c r="E27">
        <f t="shared" si="2"/>
        <v>0.16904346160359424</v>
      </c>
      <c r="F27">
        <f t="shared" si="3"/>
        <v>1.9232037229284016E-2</v>
      </c>
      <c r="G27" s="7">
        <f t="shared" si="4"/>
        <v>7224.3809519431225</v>
      </c>
      <c r="H27" s="8">
        <f t="shared" si="5"/>
        <v>8.7896804476957389</v>
      </c>
      <c r="I27" s="7">
        <f t="shared" si="6"/>
        <v>7224.3809519431234</v>
      </c>
      <c r="J27" s="7">
        <f t="shared" si="7"/>
        <v>16002.866184745228</v>
      </c>
      <c r="K27" s="7">
        <f t="shared" si="8"/>
        <v>21451.563250328723</v>
      </c>
      <c r="L27" s="10">
        <f t="shared" si="9"/>
        <v>0.66353857894598445</v>
      </c>
      <c r="M27">
        <f t="shared" si="10"/>
        <v>7636.0093697571829</v>
      </c>
      <c r="N27">
        <f t="shared" si="11"/>
        <v>0.45452436724745138</v>
      </c>
      <c r="O27">
        <f t="shared" si="12"/>
        <v>22673.823413394468</v>
      </c>
      <c r="P27" s="7">
        <f t="shared" si="13"/>
        <v>411.62841781406041</v>
      </c>
      <c r="Q27" s="8">
        <f t="shared" si="14"/>
        <v>0.37144052802185107</v>
      </c>
      <c r="R27" s="7">
        <f t="shared" si="15"/>
        <v>1222.2601630657446</v>
      </c>
      <c r="S27">
        <f t="shared" si="16"/>
        <v>1.4637258809459179</v>
      </c>
      <c r="T27" s="13">
        <f t="shared" si="17"/>
        <v>1.9232037229284019E-2</v>
      </c>
      <c r="U27" s="13">
        <f t="shared" si="18"/>
        <v>7224.3809519431234</v>
      </c>
      <c r="V27" s="14">
        <f t="shared" si="19"/>
        <v>16002.866184745228</v>
      </c>
      <c r="W27" s="14">
        <f t="shared" si="20"/>
        <v>21451.563250328723</v>
      </c>
      <c r="X27" s="14">
        <f t="shared" si="21"/>
        <v>411.6284178140595</v>
      </c>
      <c r="Y27" s="15">
        <f t="shared" si="22"/>
        <v>0.37144052802185024</v>
      </c>
      <c r="Z27" s="14">
        <f t="shared" si="23"/>
        <v>1222.2601630657446</v>
      </c>
      <c r="AA27" s="13">
        <f t="shared" si="24"/>
        <v>1.4637258809459179</v>
      </c>
      <c r="AC27">
        <f t="shared" si="25"/>
        <v>1751.4006650494553</v>
      </c>
      <c r="AD27">
        <f t="shared" si="26"/>
        <v>2.2390129417615841</v>
      </c>
    </row>
    <row r="28" spans="1:30" ht="12" customHeight="1">
      <c r="B28" s="8">
        <f t="shared" si="27"/>
        <v>231.80217841531851</v>
      </c>
      <c r="C28">
        <f t="shared" si="0"/>
        <v>834.48784229514661</v>
      </c>
      <c r="D28">
        <f t="shared" si="1"/>
        <v>32911.003074828383</v>
      </c>
      <c r="E28">
        <f t="shared" si="2"/>
        <v>0.1604056296153791</v>
      </c>
      <c r="F28">
        <f t="shared" si="3"/>
        <v>1.9109344128365728E-2</v>
      </c>
      <c r="G28" s="7">
        <f t="shared" si="4"/>
        <v>7564.8426745421584</v>
      </c>
      <c r="H28" s="8">
        <f t="shared" si="5"/>
        <v>8.3940939332017432</v>
      </c>
      <c r="I28" s="7">
        <f t="shared" si="6"/>
        <v>7564.8426745421602</v>
      </c>
      <c r="J28" s="7">
        <f t="shared" si="7"/>
        <v>17202.29618112804</v>
      </c>
      <c r="K28" s="7">
        <f t="shared" si="8"/>
        <v>23059.378258884772</v>
      </c>
      <c r="L28" s="10">
        <f t="shared" si="9"/>
        <v>0.6811700805622054</v>
      </c>
      <c r="M28">
        <f t="shared" si="10"/>
        <v>7575.7297114209941</v>
      </c>
      <c r="N28">
        <f t="shared" si="11"/>
        <v>0.45093629234648774</v>
      </c>
      <c r="O28">
        <f t="shared" si="12"/>
        <v>23092.564448248944</v>
      </c>
      <c r="P28" s="7">
        <f t="shared" si="13"/>
        <v>10.887036878835715</v>
      </c>
      <c r="Q28" s="8">
        <f t="shared" si="14"/>
        <v>9.82405064903164E-3</v>
      </c>
      <c r="R28" s="7">
        <f t="shared" si="15"/>
        <v>33.186189364172606</v>
      </c>
      <c r="S28">
        <f t="shared" si="16"/>
        <v>3.9742344330745201E-2</v>
      </c>
      <c r="T28" s="13">
        <f t="shared" si="17"/>
        <v>1.9109344128365732E-2</v>
      </c>
      <c r="U28" s="13">
        <f t="shared" si="18"/>
        <v>7564.8426745421602</v>
      </c>
      <c r="V28" s="14">
        <f t="shared" si="19"/>
        <v>17202.296181128044</v>
      </c>
      <c r="W28" s="14">
        <f t="shared" si="20"/>
        <v>23059.378258884779</v>
      </c>
      <c r="X28" s="14">
        <f t="shared" si="21"/>
        <v>10.887036878833896</v>
      </c>
      <c r="Y28" s="15">
        <f t="shared" si="22"/>
        <v>9.8240506490300007E-3</v>
      </c>
      <c r="Z28" s="14">
        <f t="shared" si="23"/>
        <v>33.18618936416533</v>
      </c>
      <c r="AA28" s="13">
        <f t="shared" si="24"/>
        <v>3.9742344330736493E-2</v>
      </c>
      <c r="AC28">
        <f t="shared" si="25"/>
        <v>1717.021108566971</v>
      </c>
      <c r="AD28">
        <f t="shared" si="26"/>
        <v>2.1382443949629786</v>
      </c>
    </row>
    <row r="29" spans="1:30" ht="12" customHeight="1">
      <c r="B29" s="8">
        <f t="shared" si="27"/>
        <v>237.80217841531851</v>
      </c>
      <c r="C29">
        <f t="shared" si="0"/>
        <v>856.08784229514663</v>
      </c>
      <c r="D29">
        <f t="shared" si="1"/>
        <v>34636.799086180974</v>
      </c>
      <c r="E29">
        <f t="shared" si="2"/>
        <v>0.1524133380904048</v>
      </c>
      <c r="F29">
        <f t="shared" si="3"/>
        <v>1.9001550901812346E-2</v>
      </c>
      <c r="G29" s="7">
        <f t="shared" si="4"/>
        <v>7916.6200109690089</v>
      </c>
      <c r="H29" s="8">
        <f t="shared" si="5"/>
        <v>8.0210999027383494</v>
      </c>
      <c r="I29" s="7">
        <f t="shared" si="6"/>
        <v>7916.6200109690108</v>
      </c>
      <c r="J29" s="7">
        <f t="shared" si="7"/>
        <v>18468.202840931335</v>
      </c>
      <c r="K29" s="7">
        <f t="shared" si="8"/>
        <v>24756.304076315464</v>
      </c>
      <c r="L29" s="10">
        <f t="shared" si="9"/>
        <v>0.69880158217842636</v>
      </c>
      <c r="M29">
        <f t="shared" si="10"/>
        <v>7520.3133507455368</v>
      </c>
      <c r="N29">
        <f t="shared" si="11"/>
        <v>0.44763769944913911</v>
      </c>
      <c r="O29">
        <f t="shared" si="12"/>
        <v>23517.001422611302</v>
      </c>
      <c r="P29" s="7">
        <f t="shared" si="13"/>
        <v>-396.30666022347214</v>
      </c>
      <c r="Q29" s="8">
        <f t="shared" si="14"/>
        <v>-0.35761447324764922</v>
      </c>
      <c r="R29" s="7">
        <f t="shared" si="15"/>
        <v>-1239.3026537041624</v>
      </c>
      <c r="S29">
        <f t="shared" si="16"/>
        <v>-1.4841352302620741</v>
      </c>
      <c r="T29" s="13">
        <f t="shared" si="17"/>
        <v>1.9001550901812349E-2</v>
      </c>
      <c r="U29" s="13">
        <f t="shared" si="18"/>
        <v>7916.6200109690108</v>
      </c>
      <c r="V29" s="14">
        <f t="shared" si="19"/>
        <v>18468.202840931335</v>
      </c>
      <c r="W29" s="14">
        <f t="shared" si="20"/>
        <v>24756.304076315464</v>
      </c>
      <c r="X29" s="14">
        <f t="shared" si="21"/>
        <v>-396.30666022347395</v>
      </c>
      <c r="Y29" s="15">
        <f t="shared" si="22"/>
        <v>-0.35761447324765089</v>
      </c>
      <c r="Z29" s="14">
        <f t="shared" si="23"/>
        <v>-1239.3026537041624</v>
      </c>
      <c r="AA29" s="13">
        <f t="shared" si="24"/>
        <v>-1.4841352302620741</v>
      </c>
      <c r="AC29">
        <f t="shared" si="25"/>
        <v>1683.1935204781146</v>
      </c>
      <c r="AD29">
        <f t="shared" si="26"/>
        <v>2.0432308769657128</v>
      </c>
    </row>
    <row r="30" spans="1:30" ht="12" customHeight="1" thickBot="1">
      <c r="B30" s="8">
        <f t="shared" si="27"/>
        <v>243.80217841531851</v>
      </c>
      <c r="C30">
        <f t="shared" si="0"/>
        <v>877.68784229514665</v>
      </c>
      <c r="D30">
        <f t="shared" si="1"/>
        <v>36406.695097533564</v>
      </c>
      <c r="E30">
        <f t="shared" si="2"/>
        <v>0.14500382842630413</v>
      </c>
      <c r="F30">
        <f t="shared" si="3"/>
        <v>1.8906538001109013E-2</v>
      </c>
      <c r="G30" s="7">
        <f t="shared" si="4"/>
        <v>8279.5411410850447</v>
      </c>
      <c r="H30" s="8">
        <f t="shared" si="5"/>
        <v>7.669507152382872</v>
      </c>
      <c r="I30" s="7">
        <f t="shared" si="6"/>
        <v>8279.5411410850447</v>
      </c>
      <c r="J30" s="7">
        <f t="shared" si="7"/>
        <v>19802.173333127459</v>
      </c>
      <c r="K30" s="7">
        <f t="shared" si="8"/>
        <v>26544.468274969786</v>
      </c>
      <c r="L30" s="10">
        <f t="shared" si="9"/>
        <v>0.71643308379464732</v>
      </c>
      <c r="M30">
        <f t="shared" si="10"/>
        <v>7469.7602877308091</v>
      </c>
      <c r="N30">
        <f t="shared" si="11"/>
        <v>0.44462858855540532</v>
      </c>
      <c r="O30">
        <f t="shared" si="12"/>
        <v>23948.285490772341</v>
      </c>
      <c r="P30" s="7">
        <f t="shared" si="13"/>
        <v>-809.78085335423566</v>
      </c>
      <c r="Q30" s="8">
        <f t="shared" si="14"/>
        <v>-0.7307354430755616</v>
      </c>
      <c r="R30" s="7">
        <f>$O30-$K30</f>
        <v>-2596.1827841974446</v>
      </c>
      <c r="S30">
        <f t="shared" si="16"/>
        <v>-3.1090761588468996</v>
      </c>
      <c r="T30" s="13">
        <f t="shared" si="17"/>
        <v>1.8906538001109013E-2</v>
      </c>
      <c r="U30" s="13">
        <f t="shared" si="18"/>
        <v>8279.5411410850447</v>
      </c>
      <c r="V30" s="14">
        <f t="shared" si="19"/>
        <v>19802.173333127459</v>
      </c>
      <c r="W30" s="14">
        <f t="shared" si="20"/>
        <v>26544.468274969786</v>
      </c>
      <c r="X30" s="14">
        <f t="shared" si="21"/>
        <v>-809.78085335423566</v>
      </c>
      <c r="Y30" s="15">
        <f t="shared" si="22"/>
        <v>-0.7307354430755616</v>
      </c>
      <c r="Z30" s="14">
        <f t="shared" si="23"/>
        <v>-2596.1827841974446</v>
      </c>
      <c r="AA30" s="13">
        <f t="shared" si="24"/>
        <v>-3.1090761588468996</v>
      </c>
      <c r="AC30">
        <f t="shared" si="25"/>
        <v>1650.0204812235986</v>
      </c>
      <c r="AD30">
        <f t="shared" si="26"/>
        <v>1.9536689500037567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" t="s">
        <v>73</v>
      </c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19">
      <c r="A33">
        <v>118</v>
      </c>
      <c r="B33">
        <v>33</v>
      </c>
      <c r="D33">
        <v>63500</v>
      </c>
      <c r="E33">
        <v>9000</v>
      </c>
      <c r="G33">
        <v>0</v>
      </c>
      <c r="J33">
        <v>1.7999999999999999E-2</v>
      </c>
      <c r="K33">
        <v>0.8</v>
      </c>
      <c r="L33">
        <v>1.5</v>
      </c>
      <c r="M33">
        <v>0.82</v>
      </c>
      <c r="O33">
        <v>8400</v>
      </c>
      <c r="P33">
        <v>2</v>
      </c>
      <c r="Q33">
        <v>1</v>
      </c>
      <c r="R33">
        <v>0.8</v>
      </c>
      <c r="S33">
        <v>0.6</v>
      </c>
    </row>
    <row r="34" spans="1:19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N34" s="3" t="s">
        <v>100</v>
      </c>
      <c r="O34" s="3" t="s">
        <v>59</v>
      </c>
      <c r="Q34" s="3" t="s">
        <v>61</v>
      </c>
      <c r="R34" s="3" t="s">
        <v>62</v>
      </c>
    </row>
    <row r="35" spans="1:19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0</v>
      </c>
      <c r="G35">
        <f>288-6.5*$G$33/1000</f>
        <v>288</v>
      </c>
      <c r="H35">
        <f>G35/288</f>
        <v>1</v>
      </c>
      <c r="J35">
        <f>1/(3.1415*$A$35*$K$33)</f>
        <v>4.3114869558519807E-2</v>
      </c>
      <c r="N35">
        <f>O33*P33/D33</f>
        <v>0.26456692913385826</v>
      </c>
      <c r="O35">
        <f>$O$33*$P$33</f>
        <v>16800</v>
      </c>
      <c r="Q35">
        <f>$O$35*$Q$33</f>
        <v>16800</v>
      </c>
      <c r="R35">
        <f>$Q$35*$R$33</f>
        <v>13440</v>
      </c>
    </row>
    <row r="36" spans="1:19" s="3" customFormat="1" ht="20.85" customHeight="1">
      <c r="G36" s="3" t="s">
        <v>11</v>
      </c>
      <c r="H36" s="3" t="s">
        <v>12</v>
      </c>
      <c r="J36" s="3" t="s">
        <v>63</v>
      </c>
      <c r="L36" s="3" t="s">
        <v>92</v>
      </c>
      <c r="M36" s="3" t="s">
        <v>86</v>
      </c>
    </row>
    <row r="37" spans="1:19">
      <c r="G37">
        <f>$H$35^4.256</f>
        <v>1</v>
      </c>
      <c r="H37">
        <f>1.225*$G$37</f>
        <v>1.2250000000000001</v>
      </c>
      <c r="J37">
        <f>340.3*(1-2.255*0.00001*$F$35)^0.5</f>
        <v>340.3</v>
      </c>
      <c r="L37">
        <f>$J$37*$M$33</f>
        <v>279.04599999999999</v>
      </c>
      <c r="M37">
        <f>P57</f>
        <v>10629.306157460169</v>
      </c>
    </row>
    <row r="38" spans="1:19" s="4" customFormat="1" ht="20.100000000000001" customHeight="1"/>
    <row r="39" spans="1:19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272.8878422951467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4853.1543932879949</v>
      </c>
    </row>
    <row r="40" spans="1:19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315.92802031939675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4714.5332748851051</v>
      </c>
    </row>
    <row r="41" spans="1:19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415.78465750588498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5373.4059351743572</v>
      </c>
    </row>
    <row r="42" spans="1:19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547.20338272784772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8165.811166075091</v>
      </c>
    </row>
    <row r="44" spans="1:19">
      <c r="A44" t="s">
        <v>54</v>
      </c>
      <c r="B44" t="s">
        <v>49</v>
      </c>
      <c r="C44" t="s">
        <v>50</v>
      </c>
      <c r="E44" t="s">
        <v>50</v>
      </c>
    </row>
    <row r="45" spans="1:19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19">
      <c r="B46">
        <f>B45+$A$45</f>
        <v>0.1</v>
      </c>
      <c r="C46">
        <f t="shared" ref="C46:E63" si="28">$J$33+$J$35*$B46^2</f>
        <v>1.8431148695585198E-2</v>
      </c>
      <c r="E46">
        <f t="shared" si="28"/>
        <v>1.8431148695585198E-2</v>
      </c>
      <c r="H46" s="9"/>
    </row>
    <row r="47" spans="1:19">
      <c r="B47">
        <f t="shared" ref="B47:B63" si="29">B46+$A$45</f>
        <v>0.2</v>
      </c>
      <c r="C47">
        <f t="shared" si="28"/>
        <v>1.9724594782340791E-2</v>
      </c>
      <c r="E47">
        <f t="shared" si="28"/>
        <v>1.9724594782340791E-2</v>
      </c>
      <c r="H47" s="9"/>
      <c r="J47" t="s">
        <v>74</v>
      </c>
      <c r="K47">
        <f>$R$35/$D$33</f>
        <v>0.21165354330708661</v>
      </c>
    </row>
    <row r="48" spans="1:19">
      <c r="B48">
        <f t="shared" si="29"/>
        <v>0.30000000000000004</v>
      </c>
      <c r="C48">
        <f t="shared" si="28"/>
        <v>2.1880338260266783E-2</v>
      </c>
      <c r="E48">
        <f t="shared" si="28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29"/>
        <v>0.4</v>
      </c>
      <c r="C49">
        <f t="shared" si="28"/>
        <v>2.4898379129363171E-2</v>
      </c>
      <c r="E49">
        <f t="shared" si="28"/>
        <v>2.4898379129363171E-2</v>
      </c>
      <c r="H49" s="9"/>
      <c r="J49" t="s">
        <v>76</v>
      </c>
      <c r="K49">
        <f>SQRT(($K$47*$E$35)*$K$48/($H$37*$J$33))</f>
        <v>315.52972170622746</v>
      </c>
      <c r="L49" t="s">
        <v>77</v>
      </c>
      <c r="O49" t="s">
        <v>78</v>
      </c>
      <c r="P49">
        <f>$K$49*3.6</f>
        <v>1135.9069981424188</v>
      </c>
    </row>
    <row r="50" spans="2:17">
      <c r="B50">
        <f t="shared" si="29"/>
        <v>0.5</v>
      </c>
      <c r="C50">
        <f t="shared" si="28"/>
        <v>2.8778717389629949E-2</v>
      </c>
      <c r="E50">
        <f t="shared" si="28"/>
        <v>2.8778717389629949E-2</v>
      </c>
      <c r="H50" s="9"/>
    </row>
    <row r="51" spans="2:17">
      <c r="B51">
        <f t="shared" si="29"/>
        <v>0.6</v>
      </c>
      <c r="C51">
        <f t="shared" si="28"/>
        <v>3.3521353041067126E-2</v>
      </c>
      <c r="E51">
        <f t="shared" si="28"/>
        <v>3.3521353041067126E-2</v>
      </c>
      <c r="O51" t="s">
        <v>79</v>
      </c>
      <c r="P51">
        <f>$K$49/$J$37</f>
        <v>0.92721046637151761</v>
      </c>
    </row>
    <row r="52" spans="2:17">
      <c r="B52">
        <f t="shared" si="29"/>
        <v>0.7</v>
      </c>
      <c r="C52">
        <f t="shared" si="28"/>
        <v>3.9126286083674702E-2</v>
      </c>
      <c r="E52">
        <f t="shared" si="28"/>
        <v>3.9126286083674702E-2</v>
      </c>
    </row>
    <row r="53" spans="2:17">
      <c r="B53">
        <f t="shared" si="29"/>
        <v>0.79999999999999993</v>
      </c>
      <c r="C53">
        <f t="shared" si="28"/>
        <v>4.5593516517452672E-2</v>
      </c>
      <c r="E53">
        <f t="shared" si="28"/>
        <v>4.5593516517452672E-2</v>
      </c>
      <c r="J53" t="s">
        <v>80</v>
      </c>
      <c r="K53">
        <f>$M$33*$J$37</f>
        <v>279.04599999999999</v>
      </c>
      <c r="L53" t="s">
        <v>77</v>
      </c>
      <c r="O53" t="s">
        <v>80</v>
      </c>
      <c r="P53">
        <f>$K$53*3.6</f>
        <v>1004.5656</v>
      </c>
      <c r="Q53" t="s">
        <v>81</v>
      </c>
    </row>
    <row r="54" spans="2:17">
      <c r="B54">
        <f t="shared" si="29"/>
        <v>0.89999999999999991</v>
      </c>
      <c r="C54">
        <f t="shared" si="28"/>
        <v>5.292304434240104E-2</v>
      </c>
      <c r="E54">
        <f t="shared" si="28"/>
        <v>5.292304434240104E-2</v>
      </c>
      <c r="J54" t="s">
        <v>82</v>
      </c>
      <c r="K54">
        <f>0.5*$H$37*($K$53)^2</f>
        <v>47693.335446049998</v>
      </c>
      <c r="L54" t="s">
        <v>83</v>
      </c>
    </row>
    <row r="55" spans="2:17">
      <c r="B55">
        <f t="shared" si="29"/>
        <v>0.99999999999999989</v>
      </c>
      <c r="C55">
        <f t="shared" si="28"/>
        <v>6.1114869558519802E-2</v>
      </c>
      <c r="E55">
        <f t="shared" si="28"/>
        <v>6.1114869558519802E-2</v>
      </c>
      <c r="J55" t="s">
        <v>84</v>
      </c>
      <c r="K55">
        <f>(D33*9.81)/(K54*A33)</f>
        <v>0.110688634378763</v>
      </c>
    </row>
    <row r="56" spans="2:17">
      <c r="B56">
        <f t="shared" si="29"/>
        <v>1.0999999999999999</v>
      </c>
      <c r="C56">
        <f t="shared" si="28"/>
        <v>7.0168992165808949E-2</v>
      </c>
      <c r="E56">
        <f t="shared" si="28"/>
        <v>7.0168992165808949E-2</v>
      </c>
      <c r="J56" t="s">
        <v>85</v>
      </c>
      <c r="K56">
        <f>J33+J35*(K55)^2</f>
        <v>1.8528242251386502E-2</v>
      </c>
    </row>
    <row r="57" spans="2:17">
      <c r="B57">
        <f t="shared" si="29"/>
        <v>1.2</v>
      </c>
      <c r="C57">
        <f t="shared" si="28"/>
        <v>8.0085412164268524E-2</v>
      </c>
      <c r="E57">
        <f t="shared" si="28"/>
        <v>8.0085412164268524E-2</v>
      </c>
      <c r="J57" t="s">
        <v>86</v>
      </c>
      <c r="K57">
        <f>K54*A33*K56</f>
        <v>104273.49340468425</v>
      </c>
      <c r="L57" t="s">
        <v>87</v>
      </c>
      <c r="O57" t="s">
        <v>86</v>
      </c>
      <c r="P57">
        <f>K57/9.81</f>
        <v>10629.306157460169</v>
      </c>
      <c r="Q57" t="s">
        <v>88</v>
      </c>
    </row>
    <row r="58" spans="2:17">
      <c r="B58">
        <f t="shared" si="29"/>
        <v>1.3</v>
      </c>
      <c r="C58">
        <f t="shared" si="28"/>
        <v>9.0864129553898484E-2</v>
      </c>
      <c r="E58">
        <f t="shared" si="28"/>
        <v>9.0864129553898484E-2</v>
      </c>
    </row>
    <row r="59" spans="2:17">
      <c r="B59">
        <f>B58+$A$45</f>
        <v>1.4000000000000001</v>
      </c>
      <c r="C59">
        <f t="shared" si="28"/>
        <v>0.10250514433469884</v>
      </c>
      <c r="E59">
        <f t="shared" si="28"/>
        <v>0.10250514433469884</v>
      </c>
      <c r="J59" t="s">
        <v>89</v>
      </c>
      <c r="K59">
        <f>($R$35-$P$57)/(14*$P$57)</f>
        <v>1.8887765854292974E-2</v>
      </c>
    </row>
    <row r="60" spans="2:17">
      <c r="B60">
        <f t="shared" si="29"/>
        <v>1.5000000000000002</v>
      </c>
      <c r="C60">
        <f t="shared" si="28"/>
        <v>0.1150084565066696</v>
      </c>
      <c r="E60">
        <f t="shared" si="28"/>
        <v>0.1150084565066696</v>
      </c>
      <c r="J60" t="s">
        <v>90</v>
      </c>
      <c r="K60">
        <f>M33+K59</f>
        <v>0.83888776585429292</v>
      </c>
    </row>
    <row r="61" spans="2:17">
      <c r="B61">
        <f t="shared" si="29"/>
        <v>1.6000000000000003</v>
      </c>
      <c r="C61">
        <f t="shared" si="28"/>
        <v>0.12837406606981075</v>
      </c>
      <c r="E61">
        <f t="shared" si="28"/>
        <v>0.12837406606981075</v>
      </c>
    </row>
    <row r="62" spans="2:17">
      <c r="B62">
        <f t="shared" si="29"/>
        <v>1.7000000000000004</v>
      </c>
      <c r="C62">
        <f t="shared" si="28"/>
        <v>0.14260197302412231</v>
      </c>
      <c r="E62">
        <f t="shared" si="28"/>
        <v>0.14260197302412231</v>
      </c>
    </row>
    <row r="63" spans="2:17">
      <c r="B63">
        <f t="shared" si="29"/>
        <v>1.8000000000000005</v>
      </c>
      <c r="C63">
        <f t="shared" si="28"/>
        <v>0.15769217736960423</v>
      </c>
      <c r="E63">
        <f t="shared" si="28"/>
        <v>0.15769217736960423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63"/>
  <sheetViews>
    <sheetView topLeftCell="A7" zoomScale="75" workbookViewId="0">
      <selection activeCell="T35" sqref="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f>SL!A2</f>
        <v>6</v>
      </c>
      <c r="B2" s="8">
        <f>$F$39/3.6</f>
        <v>88.216532225589063</v>
      </c>
      <c r="C2">
        <f>$B2*3.6</f>
        <v>317.57951601212062</v>
      </c>
      <c r="D2">
        <f>0.5*$H$37*($B2)^2</f>
        <v>3519.4067796610161</v>
      </c>
      <c r="E2">
        <f>(2/$H$37)*($E$35)*(1/$B2)^2</f>
        <v>1.5000000000000002</v>
      </c>
      <c r="F2">
        <f>$J$33+$J$35*($E2)^2</f>
        <v>0.1150084565066696</v>
      </c>
      <c r="G2" s="7">
        <f>($F2*$D2*$A$33)/9.81</f>
        <v>4868.6913254490109</v>
      </c>
      <c r="H2" s="8">
        <f>$E2/$F2</f>
        <v>13.042519181300479</v>
      </c>
      <c r="I2" s="7">
        <f>$D$33/$H2</f>
        <v>4868.6913254490128</v>
      </c>
      <c r="J2" s="7">
        <f>$G2*9.81*$B2/1000</f>
        <v>4213.3858296896815</v>
      </c>
      <c r="K2" s="7">
        <f>$J2/0.746</f>
        <v>5647.9702810853641</v>
      </c>
      <c r="L2" s="10">
        <f>$B2/$J$37</f>
        <v>0.26862769518968788</v>
      </c>
      <c r="M2">
        <f>$R$35*(0.81-0.768*$L2+0.474*$L2*$L2)</f>
        <v>8573.351372565312</v>
      </c>
      <c r="N2">
        <f>M2/$O$35</f>
        <v>0.51031853408126859</v>
      </c>
      <c r="O2">
        <f>$M2*9.81*$B2/746</f>
        <v>9945.5953406710614</v>
      </c>
      <c r="P2" s="7">
        <f>$M2-$G2</f>
        <v>3704.660047116301</v>
      </c>
      <c r="Q2" s="8">
        <f>57.3*ASIN($P2/$D$33)</f>
        <v>3.3448445067466754</v>
      </c>
      <c r="R2" s="7">
        <f>$O2-$K2</f>
        <v>4297.6250595856973</v>
      </c>
      <c r="S2">
        <f>$R2*746/($D$33*9.81)</f>
        <v>5.14664980206752</v>
      </c>
      <c r="T2" s="13">
        <f>U2*9.81/(D2*$A$33)</f>
        <v>0.11500845650666963</v>
      </c>
      <c r="U2" s="13">
        <f>IF(L2&lt;$M$33,I2,$M$37+$M$37*14*(L2-$M$33))</f>
        <v>4868.6913254490128</v>
      </c>
      <c r="V2" s="14">
        <f>$U2*9.81*$B2/1000</f>
        <v>4213.3858296896833</v>
      </c>
      <c r="W2" s="14">
        <f>$V2/0.746</f>
        <v>5647.970281085366</v>
      </c>
      <c r="X2" s="14">
        <f>$M2-$U2</f>
        <v>3704.6600471162992</v>
      </c>
      <c r="Y2" s="15">
        <f>57.3*ASIN($X2/$D$33)</f>
        <v>3.3448445067466741</v>
      </c>
      <c r="Z2" s="14">
        <f>$O2-$W2</f>
        <v>4297.6250595856955</v>
      </c>
      <c r="AA2" s="13">
        <f>$Z2*746/($D$33*9.81)</f>
        <v>5.1466498020675173</v>
      </c>
      <c r="AC2">
        <f>11.27*(2/$S$33)*SQRT(2/($H$37*$A$33))*(SQRT(E2))*(1/T2)*(SQRT($D$33)-SQRT($D$33-$E$33))</f>
        <v>1015.303217051508</v>
      </c>
      <c r="AD2">
        <f>(1/$S$33)*(E2/T2)*LN($D$33/($D$33-$E$33))</f>
        <v>3.3223470880287831</v>
      </c>
    </row>
    <row r="3" spans="1:30" ht="12" customHeight="1">
      <c r="B3" s="8">
        <f>B2+$A$2</f>
        <v>94.216532225589063</v>
      </c>
      <c r="C3">
        <f t="shared" ref="C3:C30" si="0">$B3*3.6</f>
        <v>339.17951601212064</v>
      </c>
      <c r="D3">
        <f t="shared" ref="D3:D30" si="1">0.5*$H$37*($B3)^2</f>
        <v>4014.4285585878411</v>
      </c>
      <c r="E3">
        <f t="shared" ref="E3:E30" si="2">(2/$H$37)*($E$35)*(1/$B3)^2</f>
        <v>1.3150340309826216</v>
      </c>
      <c r="F3">
        <f t="shared" ref="F3:F30" si="3">$J$33+$J$35*($E3)^2</f>
        <v>9.255916920708375E-2</v>
      </c>
      <c r="G3" s="7">
        <f t="shared" ref="G3:G30" si="4">($F3*$D3*$A$33)/9.81</f>
        <v>4469.4715925016917</v>
      </c>
      <c r="H3" s="8">
        <f t="shared" ref="H3:H30" si="5">$E3/$F3</f>
        <v>14.207496050882654</v>
      </c>
      <c r="I3" s="7">
        <f t="shared" ref="I3:I30" si="6">$D$33/$H3</f>
        <v>4469.4715925016926</v>
      </c>
      <c r="J3" s="7">
        <f t="shared" ref="J3:J30" si="7">$G3*9.81*$B3/1000</f>
        <v>4130.9725015409103</v>
      </c>
      <c r="K3" s="7">
        <f t="shared" ref="K3:K30" si="8">$J3/0.746</f>
        <v>5537.4966508591287</v>
      </c>
      <c r="L3" s="10">
        <f t="shared" ref="L3:L30" si="9">$B3/$J$37</f>
        <v>0.28689826342078184</v>
      </c>
      <c r="M3">
        <f t="shared" ref="M3:M30" si="10">$R$35*(0.81-0.768*$L3+0.474*$L3*$L3)</f>
        <v>8449.4237791134437</v>
      </c>
      <c r="N3">
        <f t="shared" ref="N3:N30" si="11">M3/$O$35</f>
        <v>0.50294189161389546</v>
      </c>
      <c r="O3">
        <f t="shared" ref="O3:O30" si="12">$M3*9.81*$B3/746</f>
        <v>10468.498324729528</v>
      </c>
      <c r="P3" s="7">
        <f t="shared" ref="P3:P30" si="13">$M3-$G3</f>
        <v>3979.952186611752</v>
      </c>
      <c r="Q3" s="8">
        <f t="shared" ref="Q3:Q30" si="14">57.3*ASIN($P3/$D$33)</f>
        <v>3.5937139379125904</v>
      </c>
      <c r="R3" s="7">
        <f t="shared" ref="R3:R29" si="15">$O3-$K3</f>
        <v>4931.0016738703989</v>
      </c>
      <c r="S3">
        <f t="shared" ref="S3:S30" si="16">$R3*746/($D$33*9.81)</f>
        <v>5.9051542274993665</v>
      </c>
      <c r="T3" s="13">
        <f t="shared" ref="T3:T30" si="17">U3*9.81/(D3*$A$33)</f>
        <v>9.2559169207083791E-2</v>
      </c>
      <c r="U3" s="13">
        <f t="shared" ref="U3:U30" si="18">IF(L3&lt;$M$33,I3,$M$37+$M$37*14*(L3-$M$33))</f>
        <v>4469.4715925016926</v>
      </c>
      <c r="V3" s="14">
        <f t="shared" ref="V3:V30" si="19">$U3*9.81*$B3/1000</f>
        <v>4130.9725015409113</v>
      </c>
      <c r="W3" s="14">
        <f t="shared" ref="W3:W30" si="20">$V3/0.746</f>
        <v>5537.4966508591306</v>
      </c>
      <c r="X3" s="14">
        <f t="shared" ref="X3:X30" si="21">$M3-$U3</f>
        <v>3979.9521866117511</v>
      </c>
      <c r="Y3" s="15">
        <f t="shared" ref="Y3:Y30" si="22">57.3*ASIN($X3/$D$33)</f>
        <v>3.5937139379125895</v>
      </c>
      <c r="Z3" s="14">
        <f t="shared" ref="Z3:Z30" si="23">$O3-$W3</f>
        <v>4931.0016738703971</v>
      </c>
      <c r="AA3" s="13">
        <f t="shared" ref="AA3:AA30" si="24">$Z3*746/($D$33*9.81)</f>
        <v>5.9051542274993638</v>
      </c>
      <c r="AC3">
        <f t="shared" ref="AC3:AC30" si="25">11.27*(2/$S$33)*SQRT(2/($H$37*$A$33))*(SQRT(E3))*(1/T3)*(SQRT($D$33)-SQRT($D$33-$E$33))</f>
        <v>1181.2150066664644</v>
      </c>
      <c r="AD3">
        <f t="shared" ref="AD3:AD30" si="26">(1/$S$33)*(E3/T3)*LN($D$33/($D$33-$E$33))</f>
        <v>3.6191039841832029</v>
      </c>
    </row>
    <row r="4" spans="1:30" ht="12" customHeight="1">
      <c r="B4" s="8">
        <f t="shared" ref="B4:B30" si="27">B3+$A$2</f>
        <v>100.21653222558906</v>
      </c>
      <c r="C4">
        <f t="shared" si="0"/>
        <v>360.77951601212061</v>
      </c>
      <c r="D4">
        <f t="shared" si="1"/>
        <v>4542.0116572786692</v>
      </c>
      <c r="E4">
        <f t="shared" si="2"/>
        <v>1.1622845927820635</v>
      </c>
      <c r="F4">
        <f t="shared" si="3"/>
        <v>7.6244113324069815E-2</v>
      </c>
      <c r="G4" s="7">
        <f t="shared" si="4"/>
        <v>4165.5040651358322</v>
      </c>
      <c r="H4" s="8">
        <f t="shared" si="5"/>
        <v>15.244253518194396</v>
      </c>
      <c r="I4" s="7">
        <f t="shared" si="6"/>
        <v>4165.504065135834</v>
      </c>
      <c r="J4" s="7">
        <f t="shared" si="7"/>
        <v>4095.2077730429669</v>
      </c>
      <c r="K4" s="7">
        <f t="shared" si="8"/>
        <v>5489.5546555535748</v>
      </c>
      <c r="L4" s="10">
        <f t="shared" si="9"/>
        <v>0.30516883165187586</v>
      </c>
      <c r="M4">
        <f t="shared" si="10"/>
        <v>8329.7493456057055</v>
      </c>
      <c r="N4">
        <f t="shared" si="11"/>
        <v>0.49581841342891103</v>
      </c>
      <c r="O4">
        <f t="shared" si="12"/>
        <v>10977.450408099183</v>
      </c>
      <c r="P4" s="7">
        <f t="shared" si="13"/>
        <v>4164.2452804698733</v>
      </c>
      <c r="Q4" s="8">
        <f t="shared" si="14"/>
        <v>3.7603561174841609</v>
      </c>
      <c r="R4" s="7">
        <f t="shared" si="15"/>
        <v>5487.895752545608</v>
      </c>
      <c r="S4">
        <f t="shared" si="16"/>
        <v>6.5720664778813571</v>
      </c>
      <c r="T4" s="13">
        <f t="shared" si="17"/>
        <v>7.6244113324069843E-2</v>
      </c>
      <c r="U4" s="13">
        <f t="shared" si="18"/>
        <v>4165.504065135834</v>
      </c>
      <c r="V4" s="14">
        <f t="shared" si="19"/>
        <v>4095.2077730429696</v>
      </c>
      <c r="W4" s="14">
        <f t="shared" si="20"/>
        <v>5489.5546555535784</v>
      </c>
      <c r="X4" s="14">
        <f t="shared" si="21"/>
        <v>4164.2452804698714</v>
      </c>
      <c r="Y4" s="15">
        <f t="shared" si="22"/>
        <v>3.7603561174841595</v>
      </c>
      <c r="Z4" s="14">
        <f t="shared" si="23"/>
        <v>5487.8957525456044</v>
      </c>
      <c r="AA4" s="13">
        <f t="shared" si="24"/>
        <v>6.5720664778813536</v>
      </c>
      <c r="AC4">
        <f t="shared" si="25"/>
        <v>1348.1239678306852</v>
      </c>
      <c r="AD4">
        <f t="shared" si="26"/>
        <v>3.8831992946546436</v>
      </c>
    </row>
    <row r="5" spans="1:30" ht="12" customHeight="1">
      <c r="B5" s="8">
        <f t="shared" si="27"/>
        <v>106.21653222558906</v>
      </c>
      <c r="C5">
        <f t="shared" si="0"/>
        <v>382.37951601212063</v>
      </c>
      <c r="D5">
        <f t="shared" si="1"/>
        <v>5102.1560757335019</v>
      </c>
      <c r="E5">
        <f t="shared" si="2"/>
        <v>1.0346822188759843</v>
      </c>
      <c r="F5">
        <f t="shared" si="3"/>
        <v>6.4157369236933812E-2</v>
      </c>
      <c r="G5" s="7">
        <f t="shared" si="4"/>
        <v>3937.4339987895351</v>
      </c>
      <c r="H5" s="8">
        <f t="shared" si="5"/>
        <v>16.127254455445211</v>
      </c>
      <c r="I5" s="7">
        <f t="shared" si="6"/>
        <v>3937.433998789536</v>
      </c>
      <c r="J5" s="7">
        <f t="shared" si="7"/>
        <v>4102.7439409940607</v>
      </c>
      <c r="K5" s="7">
        <f t="shared" si="8"/>
        <v>5499.6567573646926</v>
      </c>
      <c r="L5" s="10">
        <f t="shared" si="9"/>
        <v>0.32343939988296982</v>
      </c>
      <c r="M5">
        <f t="shared" si="10"/>
        <v>8214.3280720420971</v>
      </c>
      <c r="N5">
        <f t="shared" si="11"/>
        <v>0.48894809952631529</v>
      </c>
      <c r="O5">
        <f t="shared" si="12"/>
        <v>11473.458324001118</v>
      </c>
      <c r="P5" s="7">
        <f t="shared" si="13"/>
        <v>4276.8940732525625</v>
      </c>
      <c r="Q5" s="8">
        <f t="shared" si="14"/>
        <v>3.8622314196125407</v>
      </c>
      <c r="R5" s="7">
        <f t="shared" si="15"/>
        <v>5973.8015666364254</v>
      </c>
      <c r="S5">
        <f t="shared" si="16"/>
        <v>7.1539662544419143</v>
      </c>
      <c r="T5" s="13">
        <f t="shared" si="17"/>
        <v>6.4157369236933826E-2</v>
      </c>
      <c r="U5" s="13">
        <f t="shared" si="18"/>
        <v>3937.433998789536</v>
      </c>
      <c r="V5" s="14">
        <f t="shared" si="19"/>
        <v>4102.7439409940616</v>
      </c>
      <c r="W5" s="14">
        <f t="shared" si="20"/>
        <v>5499.6567573646935</v>
      </c>
      <c r="X5" s="14">
        <f t="shared" si="21"/>
        <v>4276.8940732525607</v>
      </c>
      <c r="Y5" s="15">
        <f t="shared" si="22"/>
        <v>3.8622314196125389</v>
      </c>
      <c r="Z5" s="14">
        <f t="shared" si="23"/>
        <v>5973.8015666364245</v>
      </c>
      <c r="AA5" s="13">
        <f t="shared" si="24"/>
        <v>7.1539662544419125</v>
      </c>
      <c r="AC5">
        <f t="shared" si="25"/>
        <v>1511.5998951369891</v>
      </c>
      <c r="AD5">
        <f t="shared" si="26"/>
        <v>4.1081278956267617</v>
      </c>
    </row>
    <row r="6" spans="1:30" ht="12" customHeight="1">
      <c r="B6" s="8">
        <f t="shared" si="27"/>
        <v>112.21653222558906</v>
      </c>
      <c r="C6">
        <f t="shared" si="0"/>
        <v>403.97951601212065</v>
      </c>
      <c r="D6">
        <f t="shared" si="1"/>
        <v>5694.8618139523378</v>
      </c>
      <c r="E6">
        <f t="shared" si="2"/>
        <v>0.9269953059366205</v>
      </c>
      <c r="F6">
        <f t="shared" si="3"/>
        <v>5.5049482523996482E-2</v>
      </c>
      <c r="G6" s="7">
        <f t="shared" si="4"/>
        <v>3770.9383401265854</v>
      </c>
      <c r="H6" s="8">
        <f t="shared" si="5"/>
        <v>16.839310079482331</v>
      </c>
      <c r="I6" s="7">
        <f t="shared" si="6"/>
        <v>3770.9383401265864</v>
      </c>
      <c r="J6" s="7">
        <f t="shared" si="7"/>
        <v>4151.2155291397939</v>
      </c>
      <c r="K6" s="7">
        <f t="shared" si="8"/>
        <v>5564.6320765948976</v>
      </c>
      <c r="L6" s="10">
        <f t="shared" si="9"/>
        <v>0.34170996811406384</v>
      </c>
      <c r="M6">
        <f t="shared" si="10"/>
        <v>8103.1599584226142</v>
      </c>
      <c r="N6">
        <f t="shared" si="11"/>
        <v>0.48233094990610798</v>
      </c>
      <c r="O6">
        <f t="shared" si="12"/>
        <v>11957.52880565642</v>
      </c>
      <c r="P6" s="7">
        <f t="shared" si="13"/>
        <v>4332.2216182960292</v>
      </c>
      <c r="Q6" s="8">
        <f t="shared" si="14"/>
        <v>3.9122720137904805</v>
      </c>
      <c r="R6" s="7">
        <f t="shared" si="15"/>
        <v>6392.8967290615228</v>
      </c>
      <c r="S6">
        <f t="shared" si="16"/>
        <v>7.6558564856363756</v>
      </c>
      <c r="T6" s="13">
        <f t="shared" si="17"/>
        <v>5.5049482523996496E-2</v>
      </c>
      <c r="U6" s="13">
        <f t="shared" si="18"/>
        <v>3770.9383401265864</v>
      </c>
      <c r="V6" s="14">
        <f t="shared" si="19"/>
        <v>4151.2155291397949</v>
      </c>
      <c r="W6" s="14">
        <f t="shared" si="20"/>
        <v>5564.6320765948994</v>
      </c>
      <c r="X6" s="14">
        <f t="shared" si="21"/>
        <v>4332.2216182960274</v>
      </c>
      <c r="Y6" s="15">
        <f t="shared" si="22"/>
        <v>3.9122720137904778</v>
      </c>
      <c r="Z6" s="14">
        <f t="shared" si="23"/>
        <v>6392.896729061521</v>
      </c>
      <c r="AA6" s="13">
        <f t="shared" si="24"/>
        <v>7.6558564856363738</v>
      </c>
      <c r="AC6">
        <f t="shared" si="25"/>
        <v>1667.4984324568147</v>
      </c>
      <c r="AD6">
        <f t="shared" si="26"/>
        <v>4.289511253868322</v>
      </c>
    </row>
    <row r="7" spans="1:30" ht="12" customHeight="1">
      <c r="B7" s="8">
        <f t="shared" si="27"/>
        <v>118.21653222558906</v>
      </c>
      <c r="C7">
        <f t="shared" si="0"/>
        <v>425.57951601212062</v>
      </c>
      <c r="D7">
        <f t="shared" si="1"/>
        <v>6320.1288719351769</v>
      </c>
      <c r="E7">
        <f t="shared" si="2"/>
        <v>0.83528520959970554</v>
      </c>
      <c r="F7">
        <f t="shared" si="3"/>
        <v>4.8081304048826351E-2</v>
      </c>
      <c r="G7" s="7">
        <f t="shared" si="4"/>
        <v>3655.2338913838098</v>
      </c>
      <c r="H7" s="8">
        <f t="shared" si="5"/>
        <v>17.372349317969352</v>
      </c>
      <c r="I7" s="7">
        <f t="shared" si="6"/>
        <v>3655.2338913838103</v>
      </c>
      <c r="J7" s="7">
        <f t="shared" si="7"/>
        <v>4238.9900268569554</v>
      </c>
      <c r="K7" s="7">
        <f t="shared" si="8"/>
        <v>5682.2922612023531</v>
      </c>
      <c r="L7" s="10">
        <f t="shared" si="9"/>
        <v>0.35998053634515781</v>
      </c>
      <c r="M7">
        <f t="shared" si="10"/>
        <v>7996.2450047472594</v>
      </c>
      <c r="N7">
        <f t="shared" si="11"/>
        <v>0.47596696456828924</v>
      </c>
      <c r="O7">
        <f t="shared" si="12"/>
        <v>12430.668586286181</v>
      </c>
      <c r="P7" s="7">
        <f t="shared" si="13"/>
        <v>4341.0111133634491</v>
      </c>
      <c r="Q7" s="8">
        <f t="shared" si="14"/>
        <v>3.9202218825349933</v>
      </c>
      <c r="R7" s="7">
        <f t="shared" si="15"/>
        <v>6748.3763250838283</v>
      </c>
      <c r="S7">
        <f t="shared" si="16"/>
        <v>8.0815634673160694</v>
      </c>
      <c r="T7" s="13">
        <f t="shared" si="17"/>
        <v>4.8081304048826365E-2</v>
      </c>
      <c r="U7" s="13">
        <f t="shared" si="18"/>
        <v>3655.2338913838103</v>
      </c>
      <c r="V7" s="14">
        <f t="shared" si="19"/>
        <v>4238.9900268569563</v>
      </c>
      <c r="W7" s="14">
        <f t="shared" si="20"/>
        <v>5682.292261202354</v>
      </c>
      <c r="X7" s="14">
        <f t="shared" si="21"/>
        <v>4341.0111133634491</v>
      </c>
      <c r="Y7" s="15">
        <f t="shared" si="22"/>
        <v>3.9202218825349933</v>
      </c>
      <c r="Z7" s="14">
        <f t="shared" si="23"/>
        <v>6748.3763250838274</v>
      </c>
      <c r="AA7" s="13">
        <f t="shared" si="24"/>
        <v>8.0815634673160694</v>
      </c>
      <c r="AC7">
        <f t="shared" si="25"/>
        <v>1812.2623392282744</v>
      </c>
      <c r="AD7">
        <f t="shared" si="26"/>
        <v>4.4252934089240341</v>
      </c>
    </row>
    <row r="8" spans="1:30" ht="12" customHeight="1">
      <c r="B8" s="8">
        <f t="shared" si="27"/>
        <v>124.21653222558906</v>
      </c>
      <c r="C8">
        <f t="shared" si="0"/>
        <v>447.17951601212064</v>
      </c>
      <c r="D8">
        <f t="shared" si="1"/>
        <v>6977.9572496820201</v>
      </c>
      <c r="E8">
        <f t="shared" si="2"/>
        <v>0.75654091600118201</v>
      </c>
      <c r="F8">
        <f t="shared" si="3"/>
        <v>4.2676974845506657E-2</v>
      </c>
      <c r="G8" s="7">
        <f t="shared" si="4"/>
        <v>3582.0771162169872</v>
      </c>
      <c r="H8" s="8">
        <f t="shared" si="5"/>
        <v>17.727144877065626</v>
      </c>
      <c r="I8" s="7">
        <f t="shared" si="6"/>
        <v>3582.0771162169885</v>
      </c>
      <c r="J8" s="7">
        <f t="shared" si="7"/>
        <v>4364.990867878314</v>
      </c>
      <c r="K8" s="7">
        <f t="shared" si="8"/>
        <v>5851.1941928663728</v>
      </c>
      <c r="L8" s="10">
        <f t="shared" si="9"/>
        <v>0.37825110457625183</v>
      </c>
      <c r="M8">
        <f t="shared" si="10"/>
        <v>7893.5832110160336</v>
      </c>
      <c r="N8">
        <f t="shared" si="11"/>
        <v>0.46985614351285915</v>
      </c>
      <c r="O8">
        <f t="shared" si="12"/>
        <v>12893.884399111497</v>
      </c>
      <c r="P8" s="7">
        <f t="shared" si="13"/>
        <v>4311.506094799046</v>
      </c>
      <c r="Q8" s="8">
        <f t="shared" si="14"/>
        <v>3.8935356618737265</v>
      </c>
      <c r="R8" s="7">
        <f t="shared" si="15"/>
        <v>7042.6902062451245</v>
      </c>
      <c r="S8">
        <f t="shared" si="16"/>
        <v>8.4340210356760554</v>
      </c>
      <c r="T8" s="13">
        <f t="shared" si="17"/>
        <v>4.2676974845506678E-2</v>
      </c>
      <c r="U8" s="13">
        <f t="shared" si="18"/>
        <v>3582.0771162169885</v>
      </c>
      <c r="V8" s="14">
        <f t="shared" si="19"/>
        <v>4364.9908678783158</v>
      </c>
      <c r="W8" s="14">
        <f t="shared" si="20"/>
        <v>5851.1941928663755</v>
      </c>
      <c r="X8" s="14">
        <f t="shared" si="21"/>
        <v>4311.5060947990451</v>
      </c>
      <c r="Y8" s="15">
        <f t="shared" si="22"/>
        <v>3.8935356618737256</v>
      </c>
      <c r="Z8" s="14">
        <f t="shared" si="23"/>
        <v>7042.6902062451218</v>
      </c>
      <c r="AA8" s="13">
        <f t="shared" si="24"/>
        <v>8.4340210356760519</v>
      </c>
      <c r="AC8">
        <f t="shared" si="25"/>
        <v>1943.132838287383</v>
      </c>
      <c r="AD8">
        <f t="shared" si="26"/>
        <v>4.5156711937847271</v>
      </c>
    </row>
    <row r="9" spans="1:30" ht="12" customHeight="1">
      <c r="B9" s="8">
        <f t="shared" si="27"/>
        <v>130.21653222558905</v>
      </c>
      <c r="C9">
        <f t="shared" si="0"/>
        <v>468.77951601212061</v>
      </c>
      <c r="D9">
        <f t="shared" si="1"/>
        <v>7668.3469471928647</v>
      </c>
      <c r="E9">
        <f t="shared" si="2"/>
        <v>0.68842870645335597</v>
      </c>
      <c r="F9">
        <f t="shared" si="3"/>
        <v>3.8433606205350287E-2</v>
      </c>
      <c r="G9" s="7">
        <f t="shared" si="4"/>
        <v>3545.078773098925</v>
      </c>
      <c r="H9" s="8">
        <f t="shared" si="5"/>
        <v>17.912154867151674</v>
      </c>
      <c r="I9" s="7">
        <f t="shared" si="6"/>
        <v>3545.0787730989255</v>
      </c>
      <c r="J9" s="7">
        <f t="shared" si="7"/>
        <v>4528.5693487779763</v>
      </c>
      <c r="K9" s="7">
        <f t="shared" si="8"/>
        <v>6070.4682959490301</v>
      </c>
      <c r="L9" s="10">
        <f t="shared" si="9"/>
        <v>0.39652167280734579</v>
      </c>
      <c r="M9">
        <f t="shared" si="10"/>
        <v>7795.1745772289369</v>
      </c>
      <c r="N9">
        <f t="shared" si="11"/>
        <v>0.46399848673981769</v>
      </c>
      <c r="O9">
        <f t="shared" si="12"/>
        <v>13348.182977353455</v>
      </c>
      <c r="P9" s="7">
        <f t="shared" si="13"/>
        <v>4250.0958041300119</v>
      </c>
      <c r="Q9" s="8">
        <f t="shared" si="14"/>
        <v>3.8379949835704528</v>
      </c>
      <c r="R9" s="7">
        <f t="shared" si="15"/>
        <v>7277.7146814044254</v>
      </c>
      <c r="S9">
        <f t="shared" si="16"/>
        <v>8.7154761770131746</v>
      </c>
      <c r="T9" s="13">
        <f t="shared" si="17"/>
        <v>3.8433606205350294E-2</v>
      </c>
      <c r="U9" s="13">
        <f t="shared" si="18"/>
        <v>3545.0787730989255</v>
      </c>
      <c r="V9" s="14">
        <f t="shared" si="19"/>
        <v>4528.5693487779763</v>
      </c>
      <c r="W9" s="14">
        <f t="shared" si="20"/>
        <v>6070.4682959490301</v>
      </c>
      <c r="X9" s="14">
        <f t="shared" si="21"/>
        <v>4250.0958041300109</v>
      </c>
      <c r="Y9" s="15">
        <f t="shared" si="22"/>
        <v>3.8379949835704519</v>
      </c>
      <c r="Z9" s="14">
        <f t="shared" si="23"/>
        <v>7277.7146814044254</v>
      </c>
      <c r="AA9" s="13">
        <f t="shared" si="24"/>
        <v>8.7154761770131746</v>
      </c>
      <c r="AC9">
        <f t="shared" si="25"/>
        <v>2058.2506319863642</v>
      </c>
      <c r="AD9">
        <f t="shared" si="26"/>
        <v>4.5627991598834772</v>
      </c>
    </row>
    <row r="10" spans="1:30" ht="12" customHeight="1">
      <c r="B10" s="8">
        <f t="shared" si="27"/>
        <v>136.21653222558905</v>
      </c>
      <c r="C10">
        <f t="shared" si="0"/>
        <v>490.37951601212058</v>
      </c>
      <c r="D10">
        <f t="shared" si="1"/>
        <v>8391.2979644677143</v>
      </c>
      <c r="E10">
        <f t="shared" si="2"/>
        <v>0.62911723452623158</v>
      </c>
      <c r="F10">
        <f t="shared" si="3"/>
        <v>3.5064369325113504E-2</v>
      </c>
      <c r="G10" s="7">
        <f t="shared" si="4"/>
        <v>3539.2250123643166</v>
      </c>
      <c r="H10" s="8">
        <f t="shared" si="5"/>
        <v>17.941780976954593</v>
      </c>
      <c r="I10" s="7">
        <f t="shared" si="6"/>
        <v>3539.2250123643175</v>
      </c>
      <c r="J10" s="7">
        <f t="shared" si="7"/>
        <v>4729.4103974927839</v>
      </c>
      <c r="K10" s="7">
        <f t="shared" si="8"/>
        <v>6339.6922218401933</v>
      </c>
      <c r="L10" s="10">
        <f t="shared" si="9"/>
        <v>0.41479224103843976</v>
      </c>
      <c r="M10">
        <f t="shared" si="10"/>
        <v>7701.0191033859674</v>
      </c>
      <c r="N10">
        <f t="shared" si="11"/>
        <v>0.45839399424916472</v>
      </c>
      <c r="O10">
        <f t="shared" si="12"/>
        <v>13794.571054233145</v>
      </c>
      <c r="P10" s="7">
        <f t="shared" si="13"/>
        <v>4161.7940910216512</v>
      </c>
      <c r="Q10" s="8">
        <f t="shared" si="14"/>
        <v>3.7581394880695473</v>
      </c>
      <c r="R10" s="7">
        <f t="shared" si="15"/>
        <v>7454.8788323929521</v>
      </c>
      <c r="S10">
        <f t="shared" si="16"/>
        <v>8.9276402978884519</v>
      </c>
      <c r="T10" s="13">
        <f t="shared" si="17"/>
        <v>3.5064369325113504E-2</v>
      </c>
      <c r="U10" s="13">
        <f t="shared" si="18"/>
        <v>3539.2250123643175</v>
      </c>
      <c r="V10" s="14">
        <f t="shared" si="19"/>
        <v>4729.4103974927848</v>
      </c>
      <c r="W10" s="14">
        <f t="shared" si="20"/>
        <v>6339.6922218401942</v>
      </c>
      <c r="X10" s="14">
        <f t="shared" si="21"/>
        <v>4161.7940910216494</v>
      </c>
      <c r="Y10" s="15">
        <f t="shared" si="22"/>
        <v>3.758139488069546</v>
      </c>
      <c r="Z10" s="14">
        <f t="shared" si="23"/>
        <v>7454.8788323929512</v>
      </c>
      <c r="AA10" s="13">
        <f t="shared" si="24"/>
        <v>8.9276402978884501</v>
      </c>
      <c r="AC10">
        <f t="shared" si="25"/>
        <v>2156.6499868982933</v>
      </c>
      <c r="AD10">
        <f t="shared" si="26"/>
        <v>4.5703458782946322</v>
      </c>
    </row>
    <row r="11" spans="1:30" ht="12" customHeight="1">
      <c r="B11" s="8">
        <f t="shared" si="27"/>
        <v>142.21653222558905</v>
      </c>
      <c r="C11">
        <f t="shared" si="0"/>
        <v>511.9795160121206</v>
      </c>
      <c r="D11">
        <f t="shared" si="1"/>
        <v>9146.8103015065681</v>
      </c>
      <c r="E11">
        <f t="shared" si="2"/>
        <v>0.57715312720785339</v>
      </c>
      <c r="F11">
        <f t="shared" si="3"/>
        <v>3.2361810194973091E-2</v>
      </c>
      <c r="G11" s="7">
        <f t="shared" si="4"/>
        <v>3560.5367977859391</v>
      </c>
      <c r="H11" s="8">
        <f t="shared" si="5"/>
        <v>17.834389477307585</v>
      </c>
      <c r="I11" s="7">
        <f t="shared" si="6"/>
        <v>3560.5367977859391</v>
      </c>
      <c r="J11" s="7">
        <f t="shared" si="7"/>
        <v>4967.46219514108</v>
      </c>
      <c r="K11" s="7">
        <f t="shared" si="8"/>
        <v>6658.7965082320106</v>
      </c>
      <c r="L11" s="10">
        <f t="shared" si="9"/>
        <v>0.43306280926953378</v>
      </c>
      <c r="M11">
        <f t="shared" si="10"/>
        <v>7611.116789487126</v>
      </c>
      <c r="N11">
        <f t="shared" si="11"/>
        <v>0.45304266604090038</v>
      </c>
      <c r="O11">
        <f t="shared" si="12"/>
        <v>14234.055362971665</v>
      </c>
      <c r="P11" s="7">
        <f t="shared" si="13"/>
        <v>4050.5799917011868</v>
      </c>
      <c r="Q11" s="8">
        <f t="shared" si="14"/>
        <v>3.6575735977900776</v>
      </c>
      <c r="R11" s="7">
        <f t="shared" si="15"/>
        <v>7575.2588547396545</v>
      </c>
      <c r="S11">
        <f t="shared" si="16"/>
        <v>9.0718022034976062</v>
      </c>
      <c r="T11" s="13">
        <f t="shared" si="17"/>
        <v>3.2361810194973098E-2</v>
      </c>
      <c r="U11" s="13">
        <f t="shared" si="18"/>
        <v>3560.5367977859391</v>
      </c>
      <c r="V11" s="14">
        <f t="shared" si="19"/>
        <v>4967.46219514108</v>
      </c>
      <c r="W11" s="14">
        <f t="shared" si="20"/>
        <v>6658.7965082320106</v>
      </c>
      <c r="X11" s="14">
        <f t="shared" si="21"/>
        <v>4050.5799917011868</v>
      </c>
      <c r="Y11" s="15">
        <f t="shared" si="22"/>
        <v>3.6575735977900776</v>
      </c>
      <c r="Z11" s="14">
        <f t="shared" si="23"/>
        <v>7575.2588547396545</v>
      </c>
      <c r="AA11" s="13">
        <f t="shared" si="24"/>
        <v>9.0718022034976062</v>
      </c>
      <c r="AC11">
        <f t="shared" si="25"/>
        <v>2238.1677203488989</v>
      </c>
      <c r="AD11">
        <f t="shared" si="26"/>
        <v>4.5429898260495385</v>
      </c>
    </row>
    <row r="12" spans="1:30" ht="12" customHeight="1">
      <c r="B12" s="8">
        <f t="shared" si="27"/>
        <v>148.21653222558905</v>
      </c>
      <c r="C12">
        <f t="shared" si="0"/>
        <v>533.57951601212062</v>
      </c>
      <c r="D12">
        <f t="shared" si="1"/>
        <v>9934.8839583094268</v>
      </c>
      <c r="E12">
        <f t="shared" si="2"/>
        <v>0.53137109518789449</v>
      </c>
      <c r="F12">
        <f t="shared" si="3"/>
        <v>3.017370937630743E-2</v>
      </c>
      <c r="G12" s="7">
        <f t="shared" si="4"/>
        <v>3605.8238070288844</v>
      </c>
      <c r="H12" s="8">
        <f t="shared" si="5"/>
        <v>17.610400118890592</v>
      </c>
      <c r="I12" s="7">
        <f t="shared" si="6"/>
        <v>3605.8238070288849</v>
      </c>
      <c r="J12" s="7">
        <f t="shared" si="7"/>
        <v>5242.8828918490126</v>
      </c>
      <c r="K12" s="7">
        <f t="shared" si="8"/>
        <v>7027.9931526126175</v>
      </c>
      <c r="L12" s="10">
        <f t="shared" si="9"/>
        <v>0.45133337750062774</v>
      </c>
      <c r="M12">
        <f t="shared" si="10"/>
        <v>7525.4676355324136</v>
      </c>
      <c r="N12">
        <f t="shared" si="11"/>
        <v>0.44794450211502462</v>
      </c>
      <c r="O12">
        <f t="shared" si="12"/>
        <v>14667.642636790102</v>
      </c>
      <c r="P12" s="7">
        <f t="shared" si="13"/>
        <v>3919.6438285035292</v>
      </c>
      <c r="Q12" s="8">
        <f t="shared" si="14"/>
        <v>3.5391883700412161</v>
      </c>
      <c r="R12" s="7">
        <f t="shared" si="15"/>
        <v>7639.6494841774847</v>
      </c>
      <c r="S12">
        <f t="shared" si="16"/>
        <v>9.1489136349641669</v>
      </c>
      <c r="T12" s="13">
        <f t="shared" si="17"/>
        <v>3.0173709376307437E-2</v>
      </c>
      <c r="U12" s="13">
        <f t="shared" si="18"/>
        <v>3605.8238070288849</v>
      </c>
      <c r="V12" s="14">
        <f t="shared" si="19"/>
        <v>5242.8828918490144</v>
      </c>
      <c r="W12" s="14">
        <f t="shared" si="20"/>
        <v>7027.9931526126202</v>
      </c>
      <c r="X12" s="14">
        <f t="shared" si="21"/>
        <v>3919.6438285035288</v>
      </c>
      <c r="Y12" s="15">
        <f t="shared" si="22"/>
        <v>3.5391883700412157</v>
      </c>
      <c r="Z12" s="14">
        <f t="shared" si="23"/>
        <v>7639.649484177482</v>
      </c>
      <c r="AA12" s="13">
        <f t="shared" si="24"/>
        <v>9.1489136349641633</v>
      </c>
      <c r="AC12">
        <f t="shared" si="25"/>
        <v>2303.2981986259606</v>
      </c>
      <c r="AD12">
        <f t="shared" si="26"/>
        <v>4.485932567222342</v>
      </c>
    </row>
    <row r="13" spans="1:30" ht="12" customHeight="1">
      <c r="B13" s="8">
        <f t="shared" si="27"/>
        <v>154.21653222558905</v>
      </c>
      <c r="C13">
        <f t="shared" si="0"/>
        <v>555.17951601212064</v>
      </c>
      <c r="D13">
        <f t="shared" si="1"/>
        <v>10755.518934876287</v>
      </c>
      <c r="E13">
        <f t="shared" si="2"/>
        <v>0.49082802991246333</v>
      </c>
      <c r="F13">
        <f t="shared" si="3"/>
        <v>2.8386896135634151E-2</v>
      </c>
      <c r="G13" s="7">
        <f t="shared" si="4"/>
        <v>3672.5040029483375</v>
      </c>
      <c r="H13" s="8">
        <f t="shared" si="5"/>
        <v>17.290655081388962</v>
      </c>
      <c r="I13" s="7">
        <f t="shared" si="6"/>
        <v>3672.5040029483389</v>
      </c>
      <c r="J13" s="7">
        <f t="shared" si="7"/>
        <v>5555.999761128207</v>
      </c>
      <c r="K13" s="7">
        <f t="shared" si="8"/>
        <v>7447.7208594211888</v>
      </c>
      <c r="L13" s="10">
        <f t="shared" si="9"/>
        <v>0.46960394573172176</v>
      </c>
      <c r="M13">
        <f t="shared" si="10"/>
        <v>7444.0716415218294</v>
      </c>
      <c r="N13">
        <f t="shared" si="11"/>
        <v>0.44309950247153745</v>
      </c>
      <c r="O13">
        <f t="shared" si="12"/>
        <v>15096.339608909549</v>
      </c>
      <c r="P13" s="7">
        <f t="shared" si="13"/>
        <v>3771.5676385734919</v>
      </c>
      <c r="Q13" s="8">
        <f t="shared" si="14"/>
        <v>3.4053242765824536</v>
      </c>
      <c r="R13" s="7">
        <f t="shared" si="15"/>
        <v>7648.6187494883607</v>
      </c>
      <c r="S13">
        <f t="shared" si="16"/>
        <v>9.1596548389772892</v>
      </c>
      <c r="T13" s="13">
        <f t="shared" si="17"/>
        <v>2.8386896135634162E-2</v>
      </c>
      <c r="U13" s="13">
        <f t="shared" si="18"/>
        <v>3672.5040029483389</v>
      </c>
      <c r="V13" s="14">
        <f t="shared" si="19"/>
        <v>5555.9997611282088</v>
      </c>
      <c r="W13" s="14">
        <f t="shared" si="20"/>
        <v>7447.7208594211916</v>
      </c>
      <c r="X13" s="14">
        <f t="shared" si="21"/>
        <v>3771.5676385734905</v>
      </c>
      <c r="Y13" s="15">
        <f t="shared" si="22"/>
        <v>3.4053242765824518</v>
      </c>
      <c r="Z13" s="14">
        <f t="shared" si="23"/>
        <v>7648.6187494883579</v>
      </c>
      <c r="AA13" s="13">
        <f t="shared" si="24"/>
        <v>9.1596548389772838</v>
      </c>
      <c r="AC13">
        <f t="shared" si="25"/>
        <v>2353.0257349557746</v>
      </c>
      <c r="AD13">
        <f t="shared" si="26"/>
        <v>4.4044832720755682</v>
      </c>
    </row>
    <row r="14" spans="1:30" ht="12" customHeight="1">
      <c r="B14" s="8">
        <f t="shared" si="27"/>
        <v>160.21653222558905</v>
      </c>
      <c r="C14">
        <f t="shared" si="0"/>
        <v>576.77951601212055</v>
      </c>
      <c r="D14">
        <f t="shared" si="1"/>
        <v>11608.715231207154</v>
      </c>
      <c r="E14">
        <f t="shared" si="2"/>
        <v>0.45475404162727207</v>
      </c>
      <c r="F14">
        <f t="shared" si="3"/>
        <v>2.6916208417136201E-2</v>
      </c>
      <c r="G14" s="7">
        <f t="shared" si="4"/>
        <v>3758.4695858273108</v>
      </c>
      <c r="H14" s="8">
        <f t="shared" si="5"/>
        <v>16.895174631570804</v>
      </c>
      <c r="I14" s="7">
        <f t="shared" si="6"/>
        <v>3758.4695858273103</v>
      </c>
      <c r="J14" s="7">
        <f t="shared" si="7"/>
        <v>5907.2775320978226</v>
      </c>
      <c r="K14" s="7">
        <f t="shared" si="8"/>
        <v>7918.6025899434617</v>
      </c>
      <c r="L14" s="10">
        <f t="shared" si="9"/>
        <v>0.48787451396281573</v>
      </c>
      <c r="M14">
        <f t="shared" si="10"/>
        <v>7366.9288074553733</v>
      </c>
      <c r="N14">
        <f t="shared" si="11"/>
        <v>0.43850766711043887</v>
      </c>
      <c r="O14">
        <f t="shared" si="12"/>
        <v>15521.153012551093</v>
      </c>
      <c r="P14" s="7">
        <f t="shared" si="13"/>
        <v>3608.4592216280626</v>
      </c>
      <c r="Q14" s="8">
        <f t="shared" si="14"/>
        <v>3.25789222829646</v>
      </c>
      <c r="R14" s="7">
        <f t="shared" si="15"/>
        <v>7602.5504226076309</v>
      </c>
      <c r="S14">
        <f t="shared" si="16"/>
        <v>9.104485404199945</v>
      </c>
      <c r="T14" s="13">
        <f t="shared" si="17"/>
        <v>2.6916208417136198E-2</v>
      </c>
      <c r="U14" s="13">
        <f t="shared" si="18"/>
        <v>3758.4695858273103</v>
      </c>
      <c r="V14" s="14">
        <f t="shared" si="19"/>
        <v>5907.2775320978217</v>
      </c>
      <c r="W14" s="14">
        <f t="shared" si="20"/>
        <v>7918.6025899434608</v>
      </c>
      <c r="X14" s="14">
        <f t="shared" si="21"/>
        <v>3608.459221628063</v>
      </c>
      <c r="Y14" s="15">
        <f t="shared" si="22"/>
        <v>3.2578922282964604</v>
      </c>
      <c r="Z14" s="14">
        <f t="shared" si="23"/>
        <v>7602.5504226076318</v>
      </c>
      <c r="AA14" s="13">
        <f t="shared" si="24"/>
        <v>9.104485404199945</v>
      </c>
      <c r="AC14">
        <f t="shared" si="25"/>
        <v>2388.6598459895977</v>
      </c>
      <c r="AD14">
        <f t="shared" si="26"/>
        <v>4.3037417433447178</v>
      </c>
    </row>
    <row r="15" spans="1:30" ht="12" customHeight="1">
      <c r="B15" s="8">
        <f t="shared" si="27"/>
        <v>166.21653222558905</v>
      </c>
      <c r="C15">
        <f t="shared" si="0"/>
        <v>598.37951601212058</v>
      </c>
      <c r="D15">
        <f t="shared" si="1"/>
        <v>12494.472847302022</v>
      </c>
      <c r="E15">
        <f t="shared" si="2"/>
        <v>0.42251563823530691</v>
      </c>
      <c r="F15">
        <f t="shared" si="3"/>
        <v>2.5696843427876155E-2</v>
      </c>
      <c r="G15" s="7">
        <f t="shared" si="4"/>
        <v>3861.9861846661024</v>
      </c>
      <c r="H15" s="8">
        <f t="shared" si="5"/>
        <v>16.442316715716078</v>
      </c>
      <c r="I15" s="7">
        <f t="shared" si="6"/>
        <v>3861.9861846661015</v>
      </c>
      <c r="J15" s="7">
        <f t="shared" si="7"/>
        <v>6297.2935804708459</v>
      </c>
      <c r="K15" s="7">
        <f t="shared" si="8"/>
        <v>8441.412306261187</v>
      </c>
      <c r="L15" s="10">
        <f t="shared" si="9"/>
        <v>0.50614508219390975</v>
      </c>
      <c r="M15">
        <f t="shared" si="10"/>
        <v>7294.0391333330444</v>
      </c>
      <c r="N15">
        <f t="shared" si="11"/>
        <v>0.43416899603172882</v>
      </c>
      <c r="O15">
        <f t="shared" si="12"/>
        <v>15943.08958093583</v>
      </c>
      <c r="P15" s="7">
        <f t="shared" si="13"/>
        <v>3432.052948666942</v>
      </c>
      <c r="Q15" s="8">
        <f t="shared" si="14"/>
        <v>3.0984646523759856</v>
      </c>
      <c r="R15" s="7">
        <f t="shared" si="15"/>
        <v>7501.6772746746428</v>
      </c>
      <c r="S15">
        <f t="shared" si="16"/>
        <v>8.9836840872760142</v>
      </c>
      <c r="T15" s="13">
        <f t="shared" si="17"/>
        <v>2.5696843427876152E-2</v>
      </c>
      <c r="U15" s="13">
        <f t="shared" si="18"/>
        <v>3861.9861846661015</v>
      </c>
      <c r="V15" s="14">
        <f t="shared" si="19"/>
        <v>6297.293580470845</v>
      </c>
      <c r="W15" s="14">
        <f t="shared" si="20"/>
        <v>8441.412306261187</v>
      </c>
      <c r="X15" s="14">
        <f t="shared" si="21"/>
        <v>3432.0529486669429</v>
      </c>
      <c r="Y15" s="15">
        <f t="shared" si="22"/>
        <v>3.0984646523759865</v>
      </c>
      <c r="Z15" s="14">
        <f t="shared" si="23"/>
        <v>7501.6772746746428</v>
      </c>
      <c r="AA15" s="13">
        <f t="shared" si="24"/>
        <v>8.9836840872760142</v>
      </c>
      <c r="AC15">
        <f t="shared" si="25"/>
        <v>2411.690225716698</v>
      </c>
      <c r="AD15">
        <f t="shared" si="26"/>
        <v>4.1883843375309802</v>
      </c>
    </row>
    <row r="16" spans="1:30" ht="12" customHeight="1">
      <c r="B16" s="8">
        <f t="shared" si="27"/>
        <v>172.21653222558905</v>
      </c>
      <c r="C16">
        <f t="shared" si="0"/>
        <v>619.9795160121206</v>
      </c>
      <c r="D16">
        <f t="shared" si="1"/>
        <v>13412.791783160894</v>
      </c>
      <c r="E16">
        <f t="shared" si="2"/>
        <v>0.39358772243964835</v>
      </c>
      <c r="F16">
        <f t="shared" si="3"/>
        <v>2.4678980288070574E-2</v>
      </c>
      <c r="G16" s="7">
        <f t="shared" si="4"/>
        <v>3981.6161911218624</v>
      </c>
      <c r="H16" s="8">
        <f t="shared" si="5"/>
        <v>15.948297613816013</v>
      </c>
      <c r="I16" s="7">
        <f t="shared" si="6"/>
        <v>3981.6161911218624</v>
      </c>
      <c r="J16" s="7">
        <f t="shared" si="7"/>
        <v>6726.7183055958831</v>
      </c>
      <c r="K16" s="7">
        <f t="shared" si="8"/>
        <v>9017.0486670186092</v>
      </c>
      <c r="L16" s="10">
        <f t="shared" si="9"/>
        <v>0.52441565042500371</v>
      </c>
      <c r="M16">
        <f t="shared" si="10"/>
        <v>7225.4026191548464</v>
      </c>
      <c r="N16">
        <f t="shared" si="11"/>
        <v>0.43008348923540751</v>
      </c>
      <c r="O16">
        <f t="shared" si="12"/>
        <v>16363.156047284852</v>
      </c>
      <c r="P16" s="7">
        <f t="shared" si="13"/>
        <v>3243.7864280329841</v>
      </c>
      <c r="Q16" s="8">
        <f t="shared" si="14"/>
        <v>2.9283448009907489</v>
      </c>
      <c r="R16" s="7">
        <f t="shared" si="15"/>
        <v>7346.1073802662431</v>
      </c>
      <c r="S16">
        <f t="shared" si="16"/>
        <v>8.7973803136420603</v>
      </c>
      <c r="T16" s="13">
        <f t="shared" si="17"/>
        <v>2.4678980288070574E-2</v>
      </c>
      <c r="U16" s="13">
        <f t="shared" si="18"/>
        <v>3981.6161911218624</v>
      </c>
      <c r="V16" s="14">
        <f t="shared" si="19"/>
        <v>6726.7183055958831</v>
      </c>
      <c r="W16" s="14">
        <f t="shared" si="20"/>
        <v>9017.0486670186092</v>
      </c>
      <c r="X16" s="14">
        <f t="shared" si="21"/>
        <v>3243.7864280329841</v>
      </c>
      <c r="Y16" s="15">
        <f t="shared" si="22"/>
        <v>2.9283448009907489</v>
      </c>
      <c r="Z16" s="14">
        <f t="shared" si="23"/>
        <v>7346.1073802662431</v>
      </c>
      <c r="AA16" s="13">
        <f t="shared" si="24"/>
        <v>8.7973803136420603</v>
      </c>
      <c r="AC16">
        <f t="shared" si="25"/>
        <v>2423.6698922169189</v>
      </c>
      <c r="AD16">
        <f t="shared" si="26"/>
        <v>4.0625418601833934</v>
      </c>
    </row>
    <row r="17" spans="1:30" ht="12" customHeight="1">
      <c r="B17" s="8">
        <f t="shared" si="27"/>
        <v>178.21653222558905</v>
      </c>
      <c r="C17">
        <f t="shared" si="0"/>
        <v>641.57951601212062</v>
      </c>
      <c r="D17">
        <f t="shared" si="1"/>
        <v>14363.672038783769</v>
      </c>
      <c r="E17">
        <f t="shared" si="2"/>
        <v>0.3675320736394736</v>
      </c>
      <c r="F17">
        <f t="shared" si="3"/>
        <v>2.3823949041490794E-2</v>
      </c>
      <c r="G17" s="7">
        <f t="shared" si="4"/>
        <v>4116.1598473679041</v>
      </c>
      <c r="H17" s="8">
        <f t="shared" si="5"/>
        <v>15.427000494309112</v>
      </c>
      <c r="I17" s="7">
        <f t="shared" si="6"/>
        <v>4116.159847367906</v>
      </c>
      <c r="J17" s="7">
        <f t="shared" si="7"/>
        <v>7196.299471365196</v>
      </c>
      <c r="K17" s="7">
        <f t="shared" si="8"/>
        <v>9646.514036682569</v>
      </c>
      <c r="L17" s="10">
        <f t="shared" si="9"/>
        <v>0.54268621865609779</v>
      </c>
      <c r="M17">
        <f t="shared" si="10"/>
        <v>7161.0192649207747</v>
      </c>
      <c r="N17">
        <f t="shared" si="11"/>
        <v>0.42625114672147468</v>
      </c>
      <c r="O17">
        <f t="shared" si="12"/>
        <v>16782.359144819246</v>
      </c>
      <c r="P17" s="7">
        <f t="shared" si="13"/>
        <v>3044.8594175528706</v>
      </c>
      <c r="Q17" s="8">
        <f t="shared" si="14"/>
        <v>2.7486200402429204</v>
      </c>
      <c r="R17" s="7">
        <f t="shared" si="15"/>
        <v>7135.8451081366766</v>
      </c>
      <c r="S17">
        <f t="shared" si="16"/>
        <v>8.5455793151291246</v>
      </c>
      <c r="T17" s="13">
        <f t="shared" si="17"/>
        <v>2.3823949041490801E-2</v>
      </c>
      <c r="U17" s="13">
        <f t="shared" si="18"/>
        <v>4116.159847367906</v>
      </c>
      <c r="V17" s="14">
        <f t="shared" si="19"/>
        <v>7196.2994713651988</v>
      </c>
      <c r="W17" s="14">
        <f t="shared" si="20"/>
        <v>9646.5140366825726</v>
      </c>
      <c r="X17" s="14">
        <f t="shared" si="21"/>
        <v>3044.8594175528688</v>
      </c>
      <c r="Y17" s="15">
        <f t="shared" si="22"/>
        <v>2.7486200402429191</v>
      </c>
      <c r="Z17" s="14">
        <f t="shared" si="23"/>
        <v>7135.8451081366729</v>
      </c>
      <c r="AA17" s="13">
        <f t="shared" si="24"/>
        <v>8.5455793151291193</v>
      </c>
      <c r="AC17">
        <f t="shared" si="25"/>
        <v>2426.1283833630928</v>
      </c>
      <c r="AD17">
        <f t="shared" si="26"/>
        <v>3.9297507986624955</v>
      </c>
    </row>
    <row r="18" spans="1:30" ht="12" customHeight="1">
      <c r="B18" s="8">
        <f t="shared" si="27"/>
        <v>184.21653222558905</v>
      </c>
      <c r="C18">
        <f t="shared" si="0"/>
        <v>663.17951601212064</v>
      </c>
      <c r="D18">
        <f t="shared" si="1"/>
        <v>15347.113614170648</v>
      </c>
      <c r="E18">
        <f t="shared" si="2"/>
        <v>0.3439806534446383</v>
      </c>
      <c r="F18">
        <f t="shared" si="3"/>
        <v>2.3101467342757379E-2</v>
      </c>
      <c r="G18" s="7">
        <f t="shared" si="4"/>
        <v>4264.6095400280674</v>
      </c>
      <c r="H18" s="8">
        <f t="shared" si="5"/>
        <v>14.88999154646689</v>
      </c>
      <c r="I18" s="7">
        <f t="shared" si="6"/>
        <v>4264.6095400280692</v>
      </c>
      <c r="J18" s="7">
        <f t="shared" si="7"/>
        <v>7706.8496072569251</v>
      </c>
      <c r="K18" s="7">
        <f t="shared" si="8"/>
        <v>10330.897596859149</v>
      </c>
      <c r="L18" s="10">
        <f t="shared" si="9"/>
        <v>0.56095678688719175</v>
      </c>
      <c r="M18">
        <f t="shared" si="10"/>
        <v>7100.8890706308312</v>
      </c>
      <c r="N18">
        <f t="shared" si="11"/>
        <v>0.42267196848993044</v>
      </c>
      <c r="O18">
        <f t="shared" si="12"/>
        <v>17201.705606760108</v>
      </c>
      <c r="P18" s="7">
        <f t="shared" si="13"/>
        <v>2836.2795306027638</v>
      </c>
      <c r="Q18" s="8">
        <f t="shared" si="14"/>
        <v>2.5602032148225971</v>
      </c>
      <c r="R18" s="7">
        <f t="shared" si="15"/>
        <v>6870.8080099009585</v>
      </c>
      <c r="S18">
        <f t="shared" si="16"/>
        <v>8.2281823551190971</v>
      </c>
      <c r="T18" s="13">
        <f t="shared" si="17"/>
        <v>2.3101467342757386E-2</v>
      </c>
      <c r="U18" s="13">
        <f t="shared" si="18"/>
        <v>4264.6095400280692</v>
      </c>
      <c r="V18" s="14">
        <f t="shared" si="19"/>
        <v>7706.8496072569278</v>
      </c>
      <c r="W18" s="14">
        <f t="shared" si="20"/>
        <v>10330.897596859153</v>
      </c>
      <c r="X18" s="14">
        <f t="shared" si="21"/>
        <v>2836.279530602762</v>
      </c>
      <c r="Y18" s="15">
        <f t="shared" si="22"/>
        <v>2.5602032148225957</v>
      </c>
      <c r="Z18" s="14">
        <f t="shared" si="23"/>
        <v>6870.8080099009549</v>
      </c>
      <c r="AA18" s="13">
        <f t="shared" si="24"/>
        <v>8.2281823551190936</v>
      </c>
      <c r="AC18">
        <f t="shared" si="25"/>
        <v>2420.5126144946294</v>
      </c>
      <c r="AD18">
        <f t="shared" si="26"/>
        <v>3.7929574315753318</v>
      </c>
    </row>
    <row r="19" spans="1:30" ht="12" customHeight="1">
      <c r="B19" s="8">
        <f t="shared" si="27"/>
        <v>190.21653222558905</v>
      </c>
      <c r="C19">
        <f t="shared" si="0"/>
        <v>684.77951601212055</v>
      </c>
      <c r="D19">
        <f t="shared" si="1"/>
        <v>16363.116509321531</v>
      </c>
      <c r="E19">
        <f t="shared" si="2"/>
        <v>0.32262253749059294</v>
      </c>
      <c r="F19">
        <f t="shared" si="3"/>
        <v>2.2487624205619689E-2</v>
      </c>
      <c r="G19" s="7">
        <f t="shared" si="4"/>
        <v>4426.1140221751784</v>
      </c>
      <c r="H19" s="8">
        <f t="shared" si="5"/>
        <v>14.346670619387579</v>
      </c>
      <c r="I19" s="7">
        <f t="shared" si="6"/>
        <v>4426.1140221751775</v>
      </c>
      <c r="J19" s="7">
        <f t="shared" si="7"/>
        <v>8259.2357938308523</v>
      </c>
      <c r="K19" s="7">
        <f t="shared" si="8"/>
        <v>11071.361653928756</v>
      </c>
      <c r="L19" s="10">
        <f t="shared" si="9"/>
        <v>0.57922735511828571</v>
      </c>
      <c r="M19">
        <f t="shared" si="10"/>
        <v>7045.0120362850166</v>
      </c>
      <c r="N19">
        <f t="shared" si="11"/>
        <v>0.41934595454077478</v>
      </c>
      <c r="O19">
        <f t="shared" si="12"/>
        <v>17622.202166328523</v>
      </c>
      <c r="P19" s="7">
        <f t="shared" si="13"/>
        <v>2618.8980141098382</v>
      </c>
      <c r="Q19" s="8">
        <f t="shared" si="14"/>
        <v>2.3638650424269034</v>
      </c>
      <c r="R19" s="7">
        <f t="shared" si="15"/>
        <v>6550.8405123997672</v>
      </c>
      <c r="S19">
        <f t="shared" si="16"/>
        <v>7.8450031259284305</v>
      </c>
      <c r="T19" s="13">
        <f t="shared" si="17"/>
        <v>2.2487624205619689E-2</v>
      </c>
      <c r="U19" s="13">
        <f t="shared" si="18"/>
        <v>4426.1140221751775</v>
      </c>
      <c r="V19" s="14">
        <f t="shared" si="19"/>
        <v>8259.2357938308505</v>
      </c>
      <c r="W19" s="14">
        <f t="shared" si="20"/>
        <v>11071.361653928754</v>
      </c>
      <c r="X19" s="14">
        <f t="shared" si="21"/>
        <v>2618.8980141098391</v>
      </c>
      <c r="Y19" s="15">
        <f t="shared" si="22"/>
        <v>2.3638650424269043</v>
      </c>
      <c r="Z19" s="14">
        <f t="shared" si="23"/>
        <v>6550.8405123997691</v>
      </c>
      <c r="AA19" s="13">
        <f t="shared" si="24"/>
        <v>7.8450031259284314</v>
      </c>
      <c r="AC19">
        <f t="shared" si="25"/>
        <v>2408.1508260980659</v>
      </c>
      <c r="AD19">
        <f t="shared" si="26"/>
        <v>3.6545562013486541</v>
      </c>
    </row>
    <row r="20" spans="1:30" ht="12" customHeight="1">
      <c r="B20" s="8">
        <f t="shared" si="27"/>
        <v>196.21653222558905</v>
      </c>
      <c r="C20">
        <f t="shared" si="0"/>
        <v>706.37951601212058</v>
      </c>
      <c r="D20">
        <f t="shared" si="1"/>
        <v>17411.680724236419</v>
      </c>
      <c r="E20">
        <f t="shared" si="2"/>
        <v>0.30319360049734878</v>
      </c>
      <c r="F20">
        <f t="shared" si="3"/>
        <v>2.196339299376808E-2</v>
      </c>
      <c r="G20" s="7">
        <f t="shared" si="4"/>
        <v>4599.9501731451246</v>
      </c>
      <c r="H20" s="8">
        <f t="shared" si="5"/>
        <v>13.8044973553666</v>
      </c>
      <c r="I20" s="7">
        <f t="shared" si="6"/>
        <v>4599.9501731451246</v>
      </c>
      <c r="J20" s="7">
        <f t="shared" si="7"/>
        <v>8854.3713222871847</v>
      </c>
      <c r="K20" s="7">
        <f t="shared" si="8"/>
        <v>11869.130458830006</v>
      </c>
      <c r="L20" s="10">
        <f t="shared" si="9"/>
        <v>0.59749792334937968</v>
      </c>
      <c r="M20">
        <f t="shared" si="10"/>
        <v>6993.3881618833302</v>
      </c>
      <c r="N20">
        <f t="shared" si="11"/>
        <v>0.41627310487400776</v>
      </c>
      <c r="O20">
        <f t="shared" si="12"/>
        <v>18044.855556745588</v>
      </c>
      <c r="P20" s="7">
        <f t="shared" si="13"/>
        <v>2393.4379887382056</v>
      </c>
      <c r="Q20" s="8">
        <f t="shared" si="14"/>
        <v>2.160259693481688</v>
      </c>
      <c r="R20" s="7">
        <f t="shared" si="15"/>
        <v>6175.7250979155815</v>
      </c>
      <c r="S20">
        <f t="shared" si="16"/>
        <v>7.3957811377511673</v>
      </c>
      <c r="T20" s="13">
        <f t="shared" si="17"/>
        <v>2.1963392993768083E-2</v>
      </c>
      <c r="U20" s="13">
        <f t="shared" si="18"/>
        <v>4599.9501731451246</v>
      </c>
      <c r="V20" s="14">
        <f t="shared" si="19"/>
        <v>8854.3713222871847</v>
      </c>
      <c r="W20" s="14">
        <f t="shared" si="20"/>
        <v>11869.130458830006</v>
      </c>
      <c r="X20" s="14">
        <f t="shared" si="21"/>
        <v>2393.4379887382056</v>
      </c>
      <c r="Y20" s="15">
        <f t="shared" si="22"/>
        <v>2.160259693481688</v>
      </c>
      <c r="Z20" s="14">
        <f t="shared" si="23"/>
        <v>6175.7250979155815</v>
      </c>
      <c r="AA20" s="13">
        <f t="shared" si="24"/>
        <v>7.3957811377511673</v>
      </c>
      <c r="AC20">
        <f t="shared" si="25"/>
        <v>2390.23438872624</v>
      </c>
      <c r="AD20">
        <f t="shared" si="26"/>
        <v>3.516447317636239</v>
      </c>
    </row>
    <row r="21" spans="1:30" ht="12" customHeight="1">
      <c r="B21" s="8">
        <f t="shared" si="27"/>
        <v>202.21653222558905</v>
      </c>
      <c r="C21">
        <f t="shared" si="0"/>
        <v>727.9795160121206</v>
      </c>
      <c r="D21">
        <f t="shared" si="1"/>
        <v>18492.806258915309</v>
      </c>
      <c r="E21">
        <f t="shared" si="2"/>
        <v>0.2854683110599554</v>
      </c>
      <c r="F21">
        <f t="shared" si="3"/>
        <v>2.1513523702688907E-2</v>
      </c>
      <c r="G21" s="7">
        <f t="shared" si="4"/>
        <v>4785.5005343616895</v>
      </c>
      <c r="H21" s="8">
        <f t="shared" si="5"/>
        <v>13.269249380299129</v>
      </c>
      <c r="I21" s="7">
        <f t="shared" si="6"/>
        <v>4785.5005343616895</v>
      </c>
      <c r="J21" s="7">
        <f t="shared" si="7"/>
        <v>9493.208838849001</v>
      </c>
      <c r="K21" s="7">
        <f t="shared" si="8"/>
        <v>12725.481017223861</v>
      </c>
      <c r="L21" s="10">
        <f t="shared" si="9"/>
        <v>0.61576849158047375</v>
      </c>
      <c r="M21">
        <f t="shared" si="10"/>
        <v>6946.017447425771</v>
      </c>
      <c r="N21">
        <f t="shared" si="11"/>
        <v>0.41345341948962921</v>
      </c>
      <c r="O21">
        <f t="shared" si="12"/>
        <v>18470.672511232391</v>
      </c>
      <c r="P21" s="7">
        <f t="shared" si="13"/>
        <v>2160.5169130640816</v>
      </c>
      <c r="Q21" s="8">
        <f t="shared" si="14"/>
        <v>1.9499451460229535</v>
      </c>
      <c r="R21" s="7">
        <f t="shared" si="15"/>
        <v>5745.1914940085298</v>
      </c>
      <c r="S21">
        <f t="shared" si="16"/>
        <v>6.8801927240087064</v>
      </c>
      <c r="T21" s="13">
        <f t="shared" si="17"/>
        <v>2.1513523702688907E-2</v>
      </c>
      <c r="U21" s="13">
        <f t="shared" si="18"/>
        <v>4785.5005343616895</v>
      </c>
      <c r="V21" s="14">
        <f t="shared" si="19"/>
        <v>9493.208838849001</v>
      </c>
      <c r="W21" s="14">
        <f t="shared" si="20"/>
        <v>12725.481017223861</v>
      </c>
      <c r="X21" s="14">
        <f t="shared" si="21"/>
        <v>2160.5169130640816</v>
      </c>
      <c r="Y21" s="15">
        <f t="shared" si="22"/>
        <v>1.9499451460229535</v>
      </c>
      <c r="Z21" s="14">
        <f t="shared" si="23"/>
        <v>5745.1914940085298</v>
      </c>
      <c r="AA21" s="13">
        <f t="shared" si="24"/>
        <v>6.8801927240087064</v>
      </c>
      <c r="AC21">
        <f t="shared" si="25"/>
        <v>2367.8125120434038</v>
      </c>
      <c r="AD21">
        <f t="shared" si="26"/>
        <v>3.3801025266783471</v>
      </c>
    </row>
    <row r="22" spans="1:30" ht="12" customHeight="1">
      <c r="B22" s="8">
        <f t="shared" si="27"/>
        <v>208.21653222558905</v>
      </c>
      <c r="C22">
        <f t="shared" si="0"/>
        <v>749.57951601212062</v>
      </c>
      <c r="D22">
        <f t="shared" si="1"/>
        <v>19606.493113358203</v>
      </c>
      <c r="E22">
        <f t="shared" si="2"/>
        <v>0.26925315705207814</v>
      </c>
      <c r="F22">
        <f t="shared" si="3"/>
        <v>2.1125710019594721E-2</v>
      </c>
      <c r="G22" s="7">
        <f t="shared" si="4"/>
        <v>4982.2353094444834</v>
      </c>
      <c r="H22" s="8">
        <f t="shared" si="5"/>
        <v>12.745283202426705</v>
      </c>
      <c r="I22" s="7">
        <f t="shared" si="6"/>
        <v>4982.2353094444843</v>
      </c>
      <c r="J22" s="7">
        <f t="shared" si="7"/>
        <v>10176.734674459911</v>
      </c>
      <c r="K22" s="7">
        <f t="shared" si="8"/>
        <v>13641.73548855216</v>
      </c>
      <c r="L22" s="10">
        <f t="shared" si="9"/>
        <v>0.63403905981156772</v>
      </c>
      <c r="M22">
        <f t="shared" si="10"/>
        <v>6902.8998929123418</v>
      </c>
      <c r="N22">
        <f t="shared" si="11"/>
        <v>0.41088689838763937</v>
      </c>
      <c r="O22">
        <f t="shared" si="12"/>
        <v>18900.659763010033</v>
      </c>
      <c r="P22" s="7">
        <f t="shared" si="13"/>
        <v>1920.6645834678584</v>
      </c>
      <c r="Q22" s="8">
        <f t="shared" si="14"/>
        <v>1.7333995001825617</v>
      </c>
      <c r="R22" s="7">
        <f t="shared" si="15"/>
        <v>5258.9242744578733</v>
      </c>
      <c r="S22">
        <f t="shared" si="16"/>
        <v>6.297860143908391</v>
      </c>
      <c r="T22" s="13">
        <f t="shared" si="17"/>
        <v>2.1125710019594728E-2</v>
      </c>
      <c r="U22" s="13">
        <f t="shared" si="18"/>
        <v>4982.2353094444843</v>
      </c>
      <c r="V22" s="14">
        <f t="shared" si="19"/>
        <v>10176.734674459913</v>
      </c>
      <c r="W22" s="14">
        <f t="shared" si="20"/>
        <v>13641.735488552162</v>
      </c>
      <c r="X22" s="14">
        <f t="shared" si="21"/>
        <v>1920.6645834678575</v>
      </c>
      <c r="Y22" s="15">
        <f t="shared" si="22"/>
        <v>1.7333995001825608</v>
      </c>
      <c r="Z22" s="14">
        <f t="shared" si="23"/>
        <v>5258.9242744578714</v>
      </c>
      <c r="AA22" s="13">
        <f t="shared" si="24"/>
        <v>6.2978601439083883</v>
      </c>
      <c r="AC22">
        <f t="shared" si="25"/>
        <v>2341.7956536312645</v>
      </c>
      <c r="AD22">
        <f t="shared" si="26"/>
        <v>3.2466315705630691</v>
      </c>
    </row>
    <row r="23" spans="1:30" ht="12" customHeight="1">
      <c r="B23" s="8">
        <f t="shared" si="27"/>
        <v>214.21653222558905</v>
      </c>
      <c r="C23">
        <f t="shared" si="0"/>
        <v>771.17951601212064</v>
      </c>
      <c r="D23">
        <f t="shared" si="1"/>
        <v>20752.741287565099</v>
      </c>
      <c r="E23">
        <f t="shared" si="2"/>
        <v>0.25438134154617592</v>
      </c>
      <c r="F23">
        <f t="shared" si="3"/>
        <v>2.0789957471699545E-2</v>
      </c>
      <c r="G23" s="7">
        <f t="shared" si="4"/>
        <v>5189.6978427298754</v>
      </c>
      <c r="H23" s="8">
        <f t="shared" si="5"/>
        <v>12.235779793799678</v>
      </c>
      <c r="I23" s="7">
        <f t="shared" si="6"/>
        <v>5189.6978427298764</v>
      </c>
      <c r="J23" s="7">
        <f t="shared" si="7"/>
        <v>10905.964127400182</v>
      </c>
      <c r="K23" s="7">
        <f t="shared" si="8"/>
        <v>14619.254862466732</v>
      </c>
      <c r="L23" s="10">
        <f t="shared" si="9"/>
        <v>0.65230962804266168</v>
      </c>
      <c r="M23">
        <f t="shared" si="10"/>
        <v>6864.0354983430407</v>
      </c>
      <c r="N23">
        <f t="shared" si="11"/>
        <v>0.40857354156803816</v>
      </c>
      <c r="O23">
        <f t="shared" si="12"/>
        <v>19335.824045299596</v>
      </c>
      <c r="P23" s="7">
        <f t="shared" si="13"/>
        <v>1674.3376556131652</v>
      </c>
      <c r="Q23" s="8">
        <f t="shared" si="14"/>
        <v>1.5110341430051744</v>
      </c>
      <c r="R23" s="7">
        <f t="shared" si="15"/>
        <v>4716.5691828328636</v>
      </c>
      <c r="S23">
        <f t="shared" si="16"/>
        <v>5.648359155278345</v>
      </c>
      <c r="T23" s="13">
        <f t="shared" si="17"/>
        <v>2.0789957471699552E-2</v>
      </c>
      <c r="U23" s="13">
        <f t="shared" si="18"/>
        <v>5189.6978427298764</v>
      </c>
      <c r="V23" s="14">
        <f t="shared" si="19"/>
        <v>10905.964127400186</v>
      </c>
      <c r="W23" s="14">
        <f t="shared" si="20"/>
        <v>14619.254862466738</v>
      </c>
      <c r="X23" s="14">
        <f t="shared" si="21"/>
        <v>1674.3376556131643</v>
      </c>
      <c r="Y23" s="15">
        <f t="shared" si="22"/>
        <v>1.5110341430051735</v>
      </c>
      <c r="Z23" s="14">
        <f t="shared" si="23"/>
        <v>4716.5691828328581</v>
      </c>
      <c r="AA23" s="13">
        <f t="shared" si="24"/>
        <v>5.6483591552783396</v>
      </c>
      <c r="AC23">
        <f t="shared" si="25"/>
        <v>2312.9643204978024</v>
      </c>
      <c r="AD23">
        <f t="shared" si="26"/>
        <v>3.1168447446851588</v>
      </c>
    </row>
    <row r="24" spans="1:30" ht="12" customHeight="1">
      <c r="B24" s="8">
        <f t="shared" si="27"/>
        <v>220.21653222558905</v>
      </c>
      <c r="C24">
        <f t="shared" si="0"/>
        <v>792.77951601212055</v>
      </c>
      <c r="D24">
        <f t="shared" si="1"/>
        <v>21931.550781536</v>
      </c>
      <c r="E24">
        <f t="shared" si="2"/>
        <v>0.24070847620752686</v>
      </c>
      <c r="F24">
        <f t="shared" si="3"/>
        <v>2.0498100140036234E-2</v>
      </c>
      <c r="G24" s="7">
        <f t="shared" si="4"/>
        <v>5407.492828670066</v>
      </c>
      <c r="H24" s="8">
        <f t="shared" si="5"/>
        <v>11.742965180337993</v>
      </c>
      <c r="I24" s="7">
        <f t="shared" si="6"/>
        <v>5407.492828670067</v>
      </c>
      <c r="J24" s="7">
        <f t="shared" si="7"/>
        <v>11681.937517079385</v>
      </c>
      <c r="K24" s="7">
        <f t="shared" si="8"/>
        <v>15659.433669007218</v>
      </c>
      <c r="L24" s="10">
        <f t="shared" si="9"/>
        <v>0.67058019627375565</v>
      </c>
      <c r="M24">
        <f t="shared" si="10"/>
        <v>6829.4242637178668</v>
      </c>
      <c r="N24">
        <f t="shared" si="11"/>
        <v>0.40651334903082542</v>
      </c>
      <c r="O24">
        <f t="shared" si="12"/>
        <v>19777.172091322169</v>
      </c>
      <c r="P24" s="7">
        <f t="shared" si="13"/>
        <v>1421.9314350478007</v>
      </c>
      <c r="Q24" s="8">
        <f t="shared" si="14"/>
        <v>1.2832044393579678</v>
      </c>
      <c r="R24" s="7">
        <f t="shared" si="15"/>
        <v>4117.7384223149511</v>
      </c>
      <c r="S24">
        <f t="shared" si="16"/>
        <v>4.9312253494296412</v>
      </c>
      <c r="T24" s="13">
        <f t="shared" si="17"/>
        <v>2.0498100140036238E-2</v>
      </c>
      <c r="U24" s="13">
        <f t="shared" si="18"/>
        <v>5407.492828670067</v>
      </c>
      <c r="V24" s="14">
        <f t="shared" si="19"/>
        <v>11681.937517079386</v>
      </c>
      <c r="W24" s="14">
        <f t="shared" si="20"/>
        <v>15659.433669007221</v>
      </c>
      <c r="X24" s="14">
        <f t="shared" si="21"/>
        <v>1421.9314350477998</v>
      </c>
      <c r="Y24" s="15">
        <f t="shared" si="22"/>
        <v>1.2832044393579669</v>
      </c>
      <c r="Z24" s="14">
        <f t="shared" si="23"/>
        <v>4117.7384223149475</v>
      </c>
      <c r="AA24" s="13">
        <f t="shared" si="24"/>
        <v>4.9312253494296368</v>
      </c>
      <c r="AC24">
        <f t="shared" si="25"/>
        <v>2281.9808156466493</v>
      </c>
      <c r="AD24">
        <f t="shared" si="26"/>
        <v>2.9913090890949481</v>
      </c>
    </row>
    <row r="25" spans="1:30" ht="12" customHeight="1">
      <c r="B25" s="8">
        <f t="shared" si="27"/>
        <v>226.21653222558905</v>
      </c>
      <c r="C25">
        <f t="shared" si="0"/>
        <v>814.37951601212058</v>
      </c>
      <c r="D25">
        <f t="shared" si="1"/>
        <v>23142.921595270906</v>
      </c>
      <c r="E25">
        <f t="shared" si="2"/>
        <v>0.22810906340236115</v>
      </c>
      <c r="F25">
        <f t="shared" si="3"/>
        <v>2.0243428119965035E-2</v>
      </c>
      <c r="G25" s="7">
        <f t="shared" si="4"/>
        <v>5635.276680569079</v>
      </c>
      <c r="H25" s="8">
        <f t="shared" si="5"/>
        <v>11.26830209046407</v>
      </c>
      <c r="I25" s="7">
        <f t="shared" si="6"/>
        <v>5635.2766805690808</v>
      </c>
      <c r="J25" s="7">
        <f t="shared" si="7"/>
        <v>12505.716865826744</v>
      </c>
      <c r="K25" s="7">
        <f t="shared" si="8"/>
        <v>16763.695530598852</v>
      </c>
      <c r="L25" s="10">
        <f t="shared" si="9"/>
        <v>0.68885076450484972</v>
      </c>
      <c r="M25">
        <f t="shared" si="10"/>
        <v>6799.0661890368219</v>
      </c>
      <c r="N25">
        <f t="shared" si="11"/>
        <v>0.40470632077600133</v>
      </c>
      <c r="O25">
        <f t="shared" si="12"/>
        <v>20225.710634298848</v>
      </c>
      <c r="P25" s="7">
        <f t="shared" si="13"/>
        <v>1163.789508467743</v>
      </c>
      <c r="Q25" s="8">
        <f t="shared" si="14"/>
        <v>1.0502184658614639</v>
      </c>
      <c r="R25" s="7">
        <f t="shared" si="15"/>
        <v>3462.015103699996</v>
      </c>
      <c r="S25">
        <f t="shared" si="16"/>
        <v>4.1459594778912674</v>
      </c>
      <c r="T25" s="13">
        <f t="shared" si="17"/>
        <v>2.0243428119965039E-2</v>
      </c>
      <c r="U25" s="13">
        <f t="shared" si="18"/>
        <v>5635.2766805690808</v>
      </c>
      <c r="V25" s="14">
        <f t="shared" si="19"/>
        <v>12505.716865826749</v>
      </c>
      <c r="W25" s="14">
        <f t="shared" si="20"/>
        <v>16763.695530598859</v>
      </c>
      <c r="X25" s="14">
        <f t="shared" si="21"/>
        <v>1163.7895084677411</v>
      </c>
      <c r="Y25" s="15">
        <f t="shared" si="22"/>
        <v>1.0502184658614624</v>
      </c>
      <c r="Z25" s="14">
        <f t="shared" si="23"/>
        <v>3462.0151036999887</v>
      </c>
      <c r="AA25" s="13">
        <f t="shared" si="24"/>
        <v>4.1459594778912594</v>
      </c>
      <c r="AC25">
        <f t="shared" si="25"/>
        <v>2249.4022149530279</v>
      </c>
      <c r="AD25">
        <f t="shared" si="26"/>
        <v>2.8703972075392463</v>
      </c>
    </row>
    <row r="26" spans="1:30" ht="12" customHeight="1">
      <c r="B26" s="8">
        <f t="shared" si="27"/>
        <v>232.21653222558905</v>
      </c>
      <c r="C26">
        <f t="shared" si="0"/>
        <v>835.9795160121206</v>
      </c>
      <c r="D26">
        <f t="shared" si="1"/>
        <v>24386.853728769816</v>
      </c>
      <c r="E26">
        <f t="shared" si="2"/>
        <v>0.2164736061570591</v>
      </c>
      <c r="F26">
        <f t="shared" si="3"/>
        <v>2.0020398234947282E-2</v>
      </c>
      <c r="G26" s="7">
        <f t="shared" si="4"/>
        <v>5872.7496182457626</v>
      </c>
      <c r="H26" s="8">
        <f t="shared" si="5"/>
        <v>10.812652356694198</v>
      </c>
      <c r="I26" s="7">
        <f t="shared" si="6"/>
        <v>5872.7496182457635</v>
      </c>
      <c r="J26" s="7">
        <f t="shared" si="7"/>
        <v>13378.383095095973</v>
      </c>
      <c r="K26" s="7">
        <f t="shared" si="8"/>
        <v>17933.489403613905</v>
      </c>
      <c r="L26" s="10">
        <f t="shared" si="9"/>
        <v>0.70712133273594369</v>
      </c>
      <c r="M26">
        <f t="shared" si="10"/>
        <v>6772.9612742999034</v>
      </c>
      <c r="N26">
        <f t="shared" si="11"/>
        <v>0.40315245680356565</v>
      </c>
      <c r="O26">
        <f t="shared" si="12"/>
        <v>20682.44640745072</v>
      </c>
      <c r="P26" s="7">
        <f t="shared" si="13"/>
        <v>900.2116560541408</v>
      </c>
      <c r="Q26" s="8">
        <f t="shared" si="14"/>
        <v>0.81234418635664818</v>
      </c>
      <c r="R26" s="7">
        <f t="shared" si="15"/>
        <v>2748.9570038368147</v>
      </c>
      <c r="S26">
        <f t="shared" si="16"/>
        <v>3.2920319533535021</v>
      </c>
      <c r="T26" s="13">
        <f t="shared" si="17"/>
        <v>2.0020398234947286E-2</v>
      </c>
      <c r="U26" s="13">
        <f t="shared" si="18"/>
        <v>5872.7496182457635</v>
      </c>
      <c r="V26" s="14">
        <f t="shared" si="19"/>
        <v>13378.383095095976</v>
      </c>
      <c r="W26" s="14">
        <f t="shared" si="20"/>
        <v>17933.489403613909</v>
      </c>
      <c r="X26" s="14">
        <f t="shared" si="21"/>
        <v>900.21165605413989</v>
      </c>
      <c r="Y26" s="15">
        <f t="shared" si="22"/>
        <v>0.8123441863566474</v>
      </c>
      <c r="Z26" s="14">
        <f t="shared" si="23"/>
        <v>2748.9570038368111</v>
      </c>
      <c r="AA26" s="13">
        <f t="shared" si="24"/>
        <v>3.2920319533534976</v>
      </c>
      <c r="AC26">
        <f t="shared" si="25"/>
        <v>2215.6934390820147</v>
      </c>
      <c r="AD26">
        <f t="shared" si="26"/>
        <v>2.7543286363446682</v>
      </c>
    </row>
    <row r="27" spans="1:30" ht="12" customHeight="1">
      <c r="B27" s="8">
        <f t="shared" si="27"/>
        <v>238.21653222558905</v>
      </c>
      <c r="C27">
        <f t="shared" si="0"/>
        <v>857.57951601212062</v>
      </c>
      <c r="D27">
        <f t="shared" si="1"/>
        <v>25663.347182032729</v>
      </c>
      <c r="E27">
        <f t="shared" si="2"/>
        <v>0.20570622109603481</v>
      </c>
      <c r="F27">
        <f t="shared" si="3"/>
        <v>1.982440783514031E-2</v>
      </c>
      <c r="G27" s="7">
        <f t="shared" si="4"/>
        <v>6119.6491327489339</v>
      </c>
      <c r="H27" s="8">
        <f t="shared" si="5"/>
        <v>10.376411886129809</v>
      </c>
      <c r="I27" s="7">
        <f t="shared" si="6"/>
        <v>6119.649132748933</v>
      </c>
      <c r="J27" s="7">
        <f t="shared" si="7"/>
        <v>14301.033645388097</v>
      </c>
      <c r="K27" s="7">
        <f t="shared" si="8"/>
        <v>19170.286387919703</v>
      </c>
      <c r="L27" s="10">
        <f t="shared" si="9"/>
        <v>0.72539190096703765</v>
      </c>
      <c r="M27">
        <f t="shared" si="10"/>
        <v>6751.1095195071157</v>
      </c>
      <c r="N27">
        <f t="shared" si="11"/>
        <v>0.40185175711351878</v>
      </c>
      <c r="O27">
        <f t="shared" si="12"/>
        <v>21148.386143998887</v>
      </c>
      <c r="P27" s="7">
        <f t="shared" si="13"/>
        <v>631.46038675818181</v>
      </c>
      <c r="Q27" s="8">
        <f t="shared" si="14"/>
        <v>0.56981537839705909</v>
      </c>
      <c r="R27" s="7">
        <f t="shared" si="15"/>
        <v>1978.0997560791839</v>
      </c>
      <c r="S27">
        <f t="shared" si="16"/>
        <v>2.3688866704151654</v>
      </c>
      <c r="T27" s="13">
        <f t="shared" si="17"/>
        <v>1.9824407835140306E-2</v>
      </c>
      <c r="U27" s="13">
        <f t="shared" si="18"/>
        <v>6119.649132748933</v>
      </c>
      <c r="V27" s="14">
        <f t="shared" si="19"/>
        <v>14301.033645388095</v>
      </c>
      <c r="W27" s="14">
        <f t="shared" si="20"/>
        <v>19170.286387919699</v>
      </c>
      <c r="X27" s="14">
        <f t="shared" si="21"/>
        <v>631.46038675818272</v>
      </c>
      <c r="Y27" s="15">
        <f t="shared" si="22"/>
        <v>0.56981537839705987</v>
      </c>
      <c r="Z27" s="14">
        <f t="shared" si="23"/>
        <v>1978.0997560791875</v>
      </c>
      <c r="AA27" s="13">
        <f t="shared" si="24"/>
        <v>2.3688866704151699</v>
      </c>
      <c r="AC27">
        <f t="shared" si="25"/>
        <v>2181.2397182149844</v>
      </c>
      <c r="AD27">
        <f t="shared" si="26"/>
        <v>2.6432042257217678</v>
      </c>
    </row>
    <row r="28" spans="1:30" ht="12" customHeight="1">
      <c r="B28" s="8">
        <f t="shared" si="27"/>
        <v>244.21653222558905</v>
      </c>
      <c r="C28">
        <f t="shared" si="0"/>
        <v>879.17951601212064</v>
      </c>
      <c r="D28">
        <f t="shared" si="1"/>
        <v>26972.401955059646</v>
      </c>
      <c r="E28">
        <f t="shared" si="2"/>
        <v>0.19572265674697312</v>
      </c>
      <c r="F28">
        <f t="shared" si="3"/>
        <v>1.965161675899936E-2</v>
      </c>
      <c r="G28" s="7">
        <f t="shared" si="4"/>
        <v>6375.7445608849166</v>
      </c>
      <c r="H28" s="8">
        <f t="shared" si="5"/>
        <v>9.9596210910912912</v>
      </c>
      <c r="I28" s="7">
        <f t="shared" si="6"/>
        <v>6375.7445608849166</v>
      </c>
      <c r="J28" s="7">
        <f t="shared" si="7"/>
        <v>15274.780447021814</v>
      </c>
      <c r="K28" s="7">
        <f t="shared" si="8"/>
        <v>20475.577006731655</v>
      </c>
      <c r="L28" s="10">
        <f t="shared" si="9"/>
        <v>0.74366246919813173</v>
      </c>
      <c r="M28">
        <f t="shared" si="10"/>
        <v>6733.5109246584552</v>
      </c>
      <c r="N28">
        <f t="shared" si="11"/>
        <v>0.40080422170586044</v>
      </c>
      <c r="O28">
        <f t="shared" si="12"/>
        <v>21624.536577164432</v>
      </c>
      <c r="P28" s="7">
        <f t="shared" si="13"/>
        <v>357.76636377353861</v>
      </c>
      <c r="Q28" s="8">
        <f t="shared" si="14"/>
        <v>0.32283655278720486</v>
      </c>
      <c r="R28" s="7">
        <f t="shared" si="15"/>
        <v>1148.9595704327767</v>
      </c>
      <c r="S28">
        <f t="shared" si="16"/>
        <v>1.3759442631138905</v>
      </c>
      <c r="T28" s="13">
        <f t="shared" si="17"/>
        <v>1.965161675899936E-2</v>
      </c>
      <c r="U28" s="13">
        <f t="shared" si="18"/>
        <v>6375.7445608849166</v>
      </c>
      <c r="V28" s="14">
        <f t="shared" si="19"/>
        <v>15274.780447021814</v>
      </c>
      <c r="W28" s="14">
        <f t="shared" si="20"/>
        <v>20475.577006731655</v>
      </c>
      <c r="X28" s="14">
        <f t="shared" si="21"/>
        <v>357.76636377353861</v>
      </c>
      <c r="Y28" s="15">
        <f t="shared" si="22"/>
        <v>0.32283655278720486</v>
      </c>
      <c r="Z28" s="14">
        <f t="shared" si="23"/>
        <v>1148.9595704327767</v>
      </c>
      <c r="AA28" s="13">
        <f t="shared" si="24"/>
        <v>1.3759442631138905</v>
      </c>
      <c r="AC28">
        <f t="shared" si="25"/>
        <v>2146.3580560018249</v>
      </c>
      <c r="AD28">
        <f t="shared" si="26"/>
        <v>2.5370342699820241</v>
      </c>
    </row>
    <row r="29" spans="1:30" ht="12" customHeight="1">
      <c r="B29" s="8">
        <f t="shared" si="27"/>
        <v>250.21653222558905</v>
      </c>
      <c r="C29">
        <f t="shared" si="0"/>
        <v>900.77951601212055</v>
      </c>
      <c r="D29">
        <f t="shared" si="1"/>
        <v>28314.018047850564</v>
      </c>
      <c r="E29">
        <f t="shared" si="2"/>
        <v>0.1864486404073718</v>
      </c>
      <c r="F29">
        <f t="shared" si="3"/>
        <v>1.9498806328353557E-2</v>
      </c>
      <c r="G29" s="7">
        <f t="shared" si="4"/>
        <v>6640.8325592783231</v>
      </c>
      <c r="H29" s="8">
        <f t="shared" si="5"/>
        <v>9.5620540697536729</v>
      </c>
      <c r="I29" s="7">
        <f t="shared" si="6"/>
        <v>6640.832559278324</v>
      </c>
      <c r="J29" s="7">
        <f t="shared" si="7"/>
        <v>16300.748182860108</v>
      </c>
      <c r="K29" s="7">
        <f t="shared" si="8"/>
        <v>21850.868877828565</v>
      </c>
      <c r="L29" s="10">
        <f t="shared" si="9"/>
        <v>0.76193303742922569</v>
      </c>
      <c r="M29">
        <f t="shared" si="10"/>
        <v>6720.1654897539238</v>
      </c>
      <c r="N29">
        <f t="shared" si="11"/>
        <v>0.40000985058059069</v>
      </c>
      <c r="O29">
        <f t="shared" si="12"/>
        <v>22111.904440168455</v>
      </c>
      <c r="P29" s="7">
        <f t="shared" si="13"/>
        <v>79.332930475600733</v>
      </c>
      <c r="Q29" s="8">
        <f t="shared" si="14"/>
        <v>7.1587056673926133E-2</v>
      </c>
      <c r="R29" s="7">
        <f t="shared" si="15"/>
        <v>261.03556233989002</v>
      </c>
      <c r="S29">
        <f t="shared" si="16"/>
        <v>0.31260489377793504</v>
      </c>
      <c r="T29" s="13">
        <f t="shared" si="17"/>
        <v>1.949880632835356E-2</v>
      </c>
      <c r="U29" s="13">
        <f t="shared" si="18"/>
        <v>6640.832559278324</v>
      </c>
      <c r="V29" s="14">
        <f t="shared" si="19"/>
        <v>16300.748182860112</v>
      </c>
      <c r="W29" s="14">
        <f t="shared" si="20"/>
        <v>21850.868877828569</v>
      </c>
      <c r="X29" s="14">
        <f t="shared" si="21"/>
        <v>79.332930475599824</v>
      </c>
      <c r="Y29" s="15">
        <f t="shared" si="22"/>
        <v>7.1587056673925314E-2</v>
      </c>
      <c r="Z29" s="14">
        <f t="shared" si="23"/>
        <v>261.03556233988638</v>
      </c>
      <c r="AA29" s="13">
        <f t="shared" si="24"/>
        <v>0.31260489377793066</v>
      </c>
      <c r="AC29">
        <f t="shared" si="25"/>
        <v>2111.3075096358316</v>
      </c>
      <c r="AD29">
        <f t="shared" si="26"/>
        <v>2.4357612247001681</v>
      </c>
    </row>
    <row r="30" spans="1:30" ht="12" customHeight="1" thickBot="1">
      <c r="B30" s="8">
        <f t="shared" si="27"/>
        <v>256.21653222558905</v>
      </c>
      <c r="C30">
        <f t="shared" si="0"/>
        <v>922.37951601212058</v>
      </c>
      <c r="D30">
        <f t="shared" si="1"/>
        <v>29688.195460405484</v>
      </c>
      <c r="E30">
        <f t="shared" si="2"/>
        <v>0.17781849275858352</v>
      </c>
      <c r="F30">
        <f t="shared" si="3"/>
        <v>1.9363267012176902E-2</v>
      </c>
      <c r="G30" s="7">
        <f t="shared" si="4"/>
        <v>6914.7333114703861</v>
      </c>
      <c r="H30" s="8">
        <f t="shared" si="5"/>
        <v>9.1832898160604568</v>
      </c>
      <c r="I30" s="7">
        <f t="shared" si="6"/>
        <v>6914.733311470387</v>
      </c>
      <c r="J30" s="7">
        <f t="shared" si="7"/>
        <v>17380.072795134416</v>
      </c>
      <c r="K30" s="7">
        <f t="shared" si="8"/>
        <v>23297.684711976428</v>
      </c>
      <c r="L30" s="10">
        <f t="shared" si="9"/>
        <v>0.78020360566031965</v>
      </c>
      <c r="M30">
        <f t="shared" si="10"/>
        <v>6711.0732147935196</v>
      </c>
      <c r="N30">
        <f t="shared" si="11"/>
        <v>0.39946864373770952</v>
      </c>
      <c r="O30">
        <f t="shared" si="12"/>
        <v>22611.496466232031</v>
      </c>
      <c r="P30" s="7">
        <f t="shared" si="13"/>
        <v>-203.66009667686649</v>
      </c>
      <c r="Q30" s="8">
        <f t="shared" si="14"/>
        <v>-0.18377548891808887</v>
      </c>
      <c r="R30" s="7">
        <f>$O30-$K30</f>
        <v>-686.18824574439714</v>
      </c>
      <c r="S30">
        <f t="shared" si="16"/>
        <v>-0.82174934997282267</v>
      </c>
      <c r="T30" s="13">
        <f t="shared" si="17"/>
        <v>1.9363267012176905E-2</v>
      </c>
      <c r="U30" s="13">
        <f t="shared" si="18"/>
        <v>6914.733311470387</v>
      </c>
      <c r="V30" s="14">
        <f t="shared" si="19"/>
        <v>17380.07279513442</v>
      </c>
      <c r="W30" s="14">
        <f t="shared" si="20"/>
        <v>23297.684711976435</v>
      </c>
      <c r="X30" s="14">
        <f t="shared" si="21"/>
        <v>-203.6600966768674</v>
      </c>
      <c r="Y30" s="15">
        <f t="shared" si="22"/>
        <v>-0.18377548891808967</v>
      </c>
      <c r="Z30" s="14">
        <f t="shared" si="23"/>
        <v>-686.18824574440441</v>
      </c>
      <c r="AA30" s="13">
        <f t="shared" si="24"/>
        <v>-0.82174934997283133</v>
      </c>
      <c r="AC30">
        <f t="shared" si="25"/>
        <v>2076.2982399040366</v>
      </c>
      <c r="AD30">
        <f t="shared" si="26"/>
        <v>2.3392778461584487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118</v>
      </c>
      <c r="B33">
        <f>SL!B33</f>
        <v>33</v>
      </c>
      <c r="D33">
        <f>SL!D33</f>
        <v>63500</v>
      </c>
      <c r="E33">
        <f>SL!$E$33</f>
        <v>9000</v>
      </c>
      <c r="G33">
        <v>10000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0.82</v>
      </c>
      <c r="O33">
        <f>SL!O33</f>
        <v>8400</v>
      </c>
      <c r="P33">
        <f>SL!P33</f>
        <v>2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3048</v>
      </c>
      <c r="G35">
        <f>288-6.5*$F$35/1000</f>
        <v>268.18799999999999</v>
      </c>
      <c r="H35">
        <f>G35/288</f>
        <v>0.9312083333333333</v>
      </c>
      <c r="J35">
        <f>1/(3.1415*$A$35*$K$33)</f>
        <v>4.3114869558519807E-2</v>
      </c>
      <c r="O35">
        <f>$O$33*$P$33</f>
        <v>16800</v>
      </c>
      <c r="Q35">
        <f>$O$35*$Q$33</f>
        <v>16800</v>
      </c>
      <c r="R35">
        <f>$Q$35*$R$33</f>
        <v>13440</v>
      </c>
      <c r="T35">
        <f>R35*G37</f>
        <v>9923.4498328392056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0.73835192208625045</v>
      </c>
      <c r="H37">
        <f>1.225*$G$37</f>
        <v>0.90448110455565689</v>
      </c>
      <c r="J37">
        <f>340.3*(1-2.255*0.00001*$F$35)^0.5</f>
        <v>328.39701119907289</v>
      </c>
      <c r="M37">
        <f>P57</f>
        <v>7541.0952423201697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317.57951601212062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5647.9702810853641</v>
      </c>
    </row>
    <row r="40" spans="1:20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367.66851518135894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5486.6467595932118</v>
      </c>
    </row>
    <row r="41" spans="1:20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483.87897821101535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6253.425003755392</v>
      </c>
    </row>
    <row r="42" spans="1:20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636.82054863752273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9503.1509507985847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1.8431148695585198E-2</v>
      </c>
      <c r="E46">
        <f t="shared" si="28"/>
        <v>1.8431148695585198E-2</v>
      </c>
      <c r="H46" s="9"/>
    </row>
    <row r="47" spans="1:20">
      <c r="B47">
        <f t="shared" ref="B47:B63" si="29">B46+$A$45</f>
        <v>0.2</v>
      </c>
      <c r="C47">
        <f t="shared" si="28"/>
        <v>1.9724594782340791E-2</v>
      </c>
      <c r="E47">
        <f t="shared" si="28"/>
        <v>1.9724594782340791E-2</v>
      </c>
      <c r="H47" s="9"/>
      <c r="J47" t="s">
        <v>74</v>
      </c>
      <c r="K47">
        <f>$R$35/$D$33</f>
        <v>0.21165354330708661</v>
      </c>
    </row>
    <row r="48" spans="1:20">
      <c r="B48">
        <f t="shared" si="29"/>
        <v>0.30000000000000004</v>
      </c>
      <c r="C48">
        <f t="shared" si="28"/>
        <v>2.1880338260266783E-2</v>
      </c>
      <c r="E48">
        <f t="shared" si="28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29"/>
        <v>0.4</v>
      </c>
      <c r="C49">
        <f t="shared" si="28"/>
        <v>2.4898379129363171E-2</v>
      </c>
      <c r="E49">
        <f t="shared" si="28"/>
        <v>2.4898379129363171E-2</v>
      </c>
      <c r="H49" s="9"/>
      <c r="J49" t="s">
        <v>76</v>
      </c>
      <c r="K49">
        <f>SQRT(($K$47*$E$35)*$K$48/($H$37*$J$33))</f>
        <v>367.2049859902645</v>
      </c>
      <c r="L49" t="s">
        <v>77</v>
      </c>
      <c r="O49" t="s">
        <v>78</v>
      </c>
      <c r="P49">
        <f>$K$49*3.6</f>
        <v>1321.9379495649523</v>
      </c>
    </row>
    <row r="50" spans="2:17">
      <c r="B50">
        <f t="shared" si="29"/>
        <v>0.5</v>
      </c>
      <c r="C50">
        <f t="shared" si="28"/>
        <v>2.8778717389629949E-2</v>
      </c>
      <c r="E50">
        <f t="shared" si="28"/>
        <v>2.8778717389629949E-2</v>
      </c>
      <c r="H50" s="9"/>
    </row>
    <row r="51" spans="2:17">
      <c r="B51">
        <f t="shared" si="29"/>
        <v>0.6</v>
      </c>
      <c r="C51">
        <f t="shared" si="28"/>
        <v>3.3521353041067126E-2</v>
      </c>
      <c r="E51">
        <f t="shared" si="28"/>
        <v>3.3521353041067126E-2</v>
      </c>
      <c r="O51" t="s">
        <v>79</v>
      </c>
      <c r="P51">
        <f>$K$49/$J$37</f>
        <v>1.1181739585555071</v>
      </c>
    </row>
    <row r="52" spans="2:17">
      <c r="B52">
        <f t="shared" si="29"/>
        <v>0.7</v>
      </c>
      <c r="C52">
        <f t="shared" si="28"/>
        <v>3.9126286083674702E-2</v>
      </c>
      <c r="E52">
        <f t="shared" si="28"/>
        <v>3.9126286083674702E-2</v>
      </c>
    </row>
    <row r="53" spans="2:17">
      <c r="B53">
        <f t="shared" si="29"/>
        <v>0.79999999999999993</v>
      </c>
      <c r="C53">
        <f t="shared" si="28"/>
        <v>4.5593516517452672E-2</v>
      </c>
      <c r="E53">
        <f t="shared" si="28"/>
        <v>4.5593516517452672E-2</v>
      </c>
      <c r="J53" t="s">
        <v>80</v>
      </c>
      <c r="K53">
        <f>$M$33*$J$37</f>
        <v>269.28554918323977</v>
      </c>
      <c r="L53" t="s">
        <v>77</v>
      </c>
      <c r="O53" t="s">
        <v>80</v>
      </c>
      <c r="P53">
        <f>$K$53*3.6</f>
        <v>969.42797705966314</v>
      </c>
      <c r="Q53" t="s">
        <v>81</v>
      </c>
    </row>
    <row r="54" spans="2:17">
      <c r="B54">
        <f t="shared" si="29"/>
        <v>0.89999999999999991</v>
      </c>
      <c r="C54">
        <f t="shared" si="28"/>
        <v>5.292304434240104E-2</v>
      </c>
      <c r="E54">
        <f t="shared" si="28"/>
        <v>5.292304434240104E-2</v>
      </c>
      <c r="J54" t="s">
        <v>82</v>
      </c>
      <c r="K54">
        <f>0.5*$H$37*($K$53)^2</f>
        <v>32794.091141456061</v>
      </c>
      <c r="L54" t="s">
        <v>83</v>
      </c>
    </row>
    <row r="55" spans="2:17">
      <c r="B55">
        <f t="shared" si="29"/>
        <v>0.99999999999999989</v>
      </c>
      <c r="C55">
        <f t="shared" si="28"/>
        <v>6.1114869558519802E-2</v>
      </c>
      <c r="E55">
        <f t="shared" si="28"/>
        <v>6.1114869558519802E-2</v>
      </c>
      <c r="J55" t="s">
        <v>84</v>
      </c>
      <c r="K55">
        <f>(D33*9.81)/(K54*A33)</f>
        <v>0.16097748056868796</v>
      </c>
    </row>
    <row r="56" spans="2:17">
      <c r="B56">
        <f t="shared" si="29"/>
        <v>1.0999999999999999</v>
      </c>
      <c r="C56">
        <f t="shared" si="28"/>
        <v>7.0168992165808949E-2</v>
      </c>
      <c r="E56">
        <f t="shared" si="28"/>
        <v>7.0168992165808949E-2</v>
      </c>
      <c r="J56" t="s">
        <v>85</v>
      </c>
      <c r="K56">
        <f>J33+J35*(K55)^2</f>
        <v>1.9117267918696387E-2</v>
      </c>
    </row>
    <row r="57" spans="2:17">
      <c r="B57">
        <f t="shared" si="29"/>
        <v>1.2</v>
      </c>
      <c r="C57">
        <f t="shared" si="28"/>
        <v>8.0085412164268524E-2</v>
      </c>
      <c r="E57">
        <f t="shared" si="28"/>
        <v>8.0085412164268524E-2</v>
      </c>
      <c r="J57" t="s">
        <v>86</v>
      </c>
      <c r="K57">
        <f>K54*A33*K56</f>
        <v>73978.144327160873</v>
      </c>
      <c r="L57" t="s">
        <v>87</v>
      </c>
      <c r="O57" t="s">
        <v>86</v>
      </c>
      <c r="P57">
        <f>K57/9.81</f>
        <v>7541.0952423201697</v>
      </c>
      <c r="Q57" t="s">
        <v>88</v>
      </c>
    </row>
    <row r="58" spans="2:17">
      <c r="B58">
        <f t="shared" si="29"/>
        <v>1.3</v>
      </c>
      <c r="C58">
        <f t="shared" si="28"/>
        <v>9.0864129553898484E-2</v>
      </c>
      <c r="E58">
        <f t="shared" si="28"/>
        <v>9.0864129553898484E-2</v>
      </c>
    </row>
    <row r="59" spans="2:17">
      <c r="B59">
        <f>B58+$A$45</f>
        <v>1.4000000000000001</v>
      </c>
      <c r="C59">
        <f t="shared" si="28"/>
        <v>0.10250514433469884</v>
      </c>
      <c r="E59">
        <f t="shared" si="28"/>
        <v>0.10250514433469884</v>
      </c>
      <c r="J59" t="s">
        <v>89</v>
      </c>
      <c r="K59">
        <f>($R$35-$P$57)/(14*$P$57)</f>
        <v>5.5873891828030625E-2</v>
      </c>
    </row>
    <row r="60" spans="2:17">
      <c r="B60">
        <f t="shared" si="29"/>
        <v>1.5000000000000002</v>
      </c>
      <c r="C60">
        <f t="shared" si="28"/>
        <v>0.1150084565066696</v>
      </c>
      <c r="E60">
        <f t="shared" si="28"/>
        <v>0.1150084565066696</v>
      </c>
      <c r="J60" t="s">
        <v>90</v>
      </c>
      <c r="K60">
        <f>M33+K59</f>
        <v>0.87587389182803055</v>
      </c>
    </row>
    <row r="61" spans="2:17">
      <c r="B61">
        <f t="shared" si="29"/>
        <v>1.6000000000000003</v>
      </c>
      <c r="C61">
        <f t="shared" si="28"/>
        <v>0.12837406606981075</v>
      </c>
      <c r="E61">
        <f t="shared" si="28"/>
        <v>0.12837406606981075</v>
      </c>
    </row>
    <row r="62" spans="2:17">
      <c r="B62">
        <f t="shared" si="29"/>
        <v>1.7000000000000004</v>
      </c>
      <c r="C62">
        <f t="shared" si="28"/>
        <v>0.14260197302412231</v>
      </c>
      <c r="E62">
        <f t="shared" si="28"/>
        <v>0.14260197302412231</v>
      </c>
    </row>
    <row r="63" spans="2:17">
      <c r="B63">
        <f t="shared" si="29"/>
        <v>1.8000000000000005</v>
      </c>
      <c r="C63">
        <f t="shared" si="28"/>
        <v>0.15769217736960423</v>
      </c>
      <c r="E63">
        <f t="shared" si="28"/>
        <v>0.15769217736960423</v>
      </c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63"/>
  <sheetViews>
    <sheetView zoomScale="75" workbookViewId="0">
      <selection activeCell="T34" sqref="T34: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f>SL!A2</f>
        <v>6</v>
      </c>
      <c r="B2" s="8">
        <f>$F$39/3.6</f>
        <v>103.86652712150286</v>
      </c>
      <c r="C2">
        <f>$B2*3.6</f>
        <v>373.9194976374103</v>
      </c>
      <c r="D2">
        <f>0.5*$H$37*($B2)^2</f>
        <v>3519.4067796610161</v>
      </c>
      <c r="E2">
        <f>(2/$H$37)*($E$35)*(1/$B2)^2</f>
        <v>1.5000000000000002</v>
      </c>
      <c r="F2">
        <f>$J$33+$J$35*($E2)^2</f>
        <v>0.1150084565066696</v>
      </c>
      <c r="G2" s="7">
        <f>($F2*$D2*$A$33)/9.81</f>
        <v>4868.6913254490109</v>
      </c>
      <c r="H2" s="8">
        <f>$E2/$F2</f>
        <v>13.042519181300479</v>
      </c>
      <c r="I2" s="7">
        <f>$D$33/$H2</f>
        <v>4868.6913254490128</v>
      </c>
      <c r="J2" s="7">
        <f>$G2*9.81*$B2/1000</f>
        <v>4960.8587246855686</v>
      </c>
      <c r="K2" s="7">
        <f>$J2/0.746</f>
        <v>6649.9446711602795</v>
      </c>
      <c r="L2" s="10">
        <f>$B2/$J$37</f>
        <v>0.32864365193941647</v>
      </c>
      <c r="M2">
        <f>$R$35*(0.57-0.261*$L2+0.084*$L2*$L2)</f>
        <v>6629.9058395197644</v>
      </c>
      <c r="N2">
        <f>M2/$O$35</f>
        <v>0.39463725235236691</v>
      </c>
      <c r="O2">
        <f>$M2*9.81*$B2/746</f>
        <v>9055.5149342401273</v>
      </c>
      <c r="P2" s="7">
        <f>$M2-$G2</f>
        <v>1761.2145140707535</v>
      </c>
      <c r="Q2" s="8">
        <f>57.3*ASIN($P2/$D$33)</f>
        <v>1.5894572424920719</v>
      </c>
      <c r="R2" s="7">
        <f>$O2-$K2</f>
        <v>2405.5702630798478</v>
      </c>
      <c r="S2">
        <f>$R2*746/($D$33*9.81)</f>
        <v>2.8808068518506209</v>
      </c>
      <c r="T2" s="13">
        <f>U2*9.81/(D2*$A$33)</f>
        <v>0.11500845650666963</v>
      </c>
      <c r="U2" s="13">
        <f>IF(L2&lt;$M$33,I2,$M$37+$M$37*14*(L2-$M$33))</f>
        <v>4868.6913254490128</v>
      </c>
      <c r="V2" s="14">
        <f>$U2*9.81*$B2/1000</f>
        <v>4960.8587246855705</v>
      </c>
      <c r="W2" s="14">
        <f>$V2/0.746</f>
        <v>6649.9446711602823</v>
      </c>
      <c r="X2" s="14">
        <f>$M2-$U2</f>
        <v>1761.2145140707516</v>
      </c>
      <c r="Y2" s="15">
        <f>57.3*ASIN($X2/$D$33)</f>
        <v>1.5894572424920703</v>
      </c>
      <c r="Z2" s="14">
        <f>$O2-$W2</f>
        <v>2405.5702630798451</v>
      </c>
      <c r="AA2" s="13">
        <f>$Z2*746/($D$33*9.81)</f>
        <v>2.8808068518506174</v>
      </c>
      <c r="AC2">
        <f>11.27*(2/$S$33)*SQRT(2/($H$37*$A$33))*(SQRT(E2))*(1/T2)*(SQRT($D$33)-SQRT($D$33-$E$33))</f>
        <v>1195.4224051876731</v>
      </c>
      <c r="AD2">
        <f>(1/$S$33)*(E2/T2)*LN($D$33/($D$33-$E$33))</f>
        <v>3.3223470880287831</v>
      </c>
    </row>
    <row r="3" spans="1:30" ht="12" customHeight="1">
      <c r="B3" s="8">
        <f>B2+$A$2</f>
        <v>109.86652712150286</v>
      </c>
      <c r="C3">
        <f t="shared" ref="C3:C30" si="0">$B3*3.6</f>
        <v>395.51949763741027</v>
      </c>
      <c r="D3">
        <f t="shared" ref="D3:D30" si="1">0.5*$H$37*($B3)^2</f>
        <v>3937.7581413925277</v>
      </c>
      <c r="E3">
        <f t="shared" ref="E3:E30" si="2">(2/$H$37)*($E$35)*(1/$B3)^2</f>
        <v>1.3406385003688033</v>
      </c>
      <c r="F3">
        <f t="shared" ref="F3:F30" si="3">$J$33+$J$35*($E3)^2</f>
        <v>9.5490854701571079E-2</v>
      </c>
      <c r="G3" s="7">
        <f t="shared" ref="G3:G30" si="4">($F3*$D3*$A$33)/9.81</f>
        <v>4522.971160295393</v>
      </c>
      <c r="H3" s="8">
        <f t="shared" ref="H3:H30" si="5">$E3/$F3</f>
        <v>14.039443929563511</v>
      </c>
      <c r="I3" s="7">
        <f t="shared" ref="I3:I30" si="6">$D$33/$H3</f>
        <v>4522.9711602953939</v>
      </c>
      <c r="J3" s="7">
        <f t="shared" ref="J3:J30" si="7">$G3*9.81*$B3/1000</f>
        <v>4874.8159411297402</v>
      </c>
      <c r="K3" s="7">
        <f t="shared" ref="K3:K30" si="8">$J3/0.746</f>
        <v>6534.6058192087667</v>
      </c>
      <c r="L3" s="10">
        <f t="shared" ref="L3:L30" si="9">$B3/$J$37</f>
        <v>0.34762822730054138</v>
      </c>
      <c r="M3">
        <f t="shared" ref="M3:M30" si="10">$R$35*(0.57-0.261*$L3+0.084*$L3*$L3)</f>
        <v>6577.8054043364882</v>
      </c>
      <c r="N3">
        <f t="shared" ref="N3:N30" si="11">M3/$O$35</f>
        <v>0.39153603597240999</v>
      </c>
      <c r="O3">
        <f t="shared" ref="O3:O30" si="12">$M3*9.81*$B3/746</f>
        <v>9503.3472355797367</v>
      </c>
      <c r="P3" s="7">
        <f t="shared" ref="P3:P30" si="13">$M3-$G3</f>
        <v>2054.8342440410952</v>
      </c>
      <c r="Q3" s="8">
        <f t="shared" ref="Q3:Q30" si="14">57.3*ASIN($P3/$D$33)</f>
        <v>1.8545285144079489</v>
      </c>
      <c r="R3" s="7">
        <f t="shared" ref="R3:R29" si="15">$O3-$K3</f>
        <v>2968.74141637097</v>
      </c>
      <c r="S3">
        <f t="shared" ref="S3:S30" si="16">$R3*746/($D$33*9.81)</f>
        <v>3.555236255167463</v>
      </c>
      <c r="T3" s="13">
        <f t="shared" ref="T3:T30" si="17">U3*9.81/(D3*$A$33)</f>
        <v>9.5490854701571093E-2</v>
      </c>
      <c r="U3" s="13">
        <f t="shared" ref="U3:U30" si="18">IF(L3&lt;$M$33,I3,$M$37+$M$37*14*(L3-$M$33))</f>
        <v>4522.9711602953939</v>
      </c>
      <c r="V3" s="14">
        <f t="shared" ref="V3:V30" si="19">$U3*9.81*$B3/1000</f>
        <v>4874.8159411297411</v>
      </c>
      <c r="W3" s="14">
        <f t="shared" ref="W3:W30" si="20">$V3/0.746</f>
        <v>6534.6058192087685</v>
      </c>
      <c r="X3" s="14">
        <f t="shared" ref="X3:X30" si="21">$M3-$U3</f>
        <v>2054.8342440410943</v>
      </c>
      <c r="Y3" s="15">
        <f t="shared" ref="Y3:Y30" si="22">57.3*ASIN($X3/$D$33)</f>
        <v>1.8545285144079482</v>
      </c>
      <c r="Z3" s="14">
        <f t="shared" ref="Z3:Z30" si="23">$O3-$W3</f>
        <v>2968.7414163709682</v>
      </c>
      <c r="AA3" s="13">
        <f t="shared" ref="AA3:AA30" si="24">$Z3*746/($D$33*9.81)</f>
        <v>3.5552362551674608</v>
      </c>
      <c r="AC3">
        <f t="shared" ref="AC3:AC30" si="25">11.27*(2/$S$33)*SQRT(2/($H$37*$A$33))*(SQRT(E3))*(1/T3)*(SQRT($D$33)-SQRT($D$33-$E$33))</f>
        <v>1361.1299801778657</v>
      </c>
      <c r="AD3">
        <f t="shared" ref="AD3:AD30" si="26">(1/$S$33)*(E3/T3)*LN($D$33/($D$33-$E$33))</f>
        <v>3.5762957300307234</v>
      </c>
    </row>
    <row r="4" spans="1:30" ht="12" customHeight="1">
      <c r="B4" s="8">
        <f t="shared" ref="B4:B30" si="27">B3+$A$2</f>
        <v>115.86652712150286</v>
      </c>
      <c r="C4">
        <f t="shared" si="0"/>
        <v>417.11949763741029</v>
      </c>
      <c r="D4">
        <f t="shared" si="1"/>
        <v>4379.5977574727112</v>
      </c>
      <c r="E4">
        <f t="shared" si="2"/>
        <v>1.2053869925574825</v>
      </c>
      <c r="F4">
        <f t="shared" si="3"/>
        <v>8.0644086099794968E-2</v>
      </c>
      <c r="G4" s="7">
        <f t="shared" si="4"/>
        <v>4248.3447216166769</v>
      </c>
      <c r="H4" s="8">
        <f t="shared" si="5"/>
        <v>14.94699798650886</v>
      </c>
      <c r="I4" s="7">
        <f t="shared" si="6"/>
        <v>4248.344721616676</v>
      </c>
      <c r="J4" s="7">
        <f t="shared" si="7"/>
        <v>4828.8837087942702</v>
      </c>
      <c r="K4" s="7">
        <f t="shared" si="8"/>
        <v>6473.0344621907107</v>
      </c>
      <c r="L4" s="10">
        <f t="shared" si="9"/>
        <v>0.36661280266166635</v>
      </c>
      <c r="M4">
        <f t="shared" si="10"/>
        <v>6526.5187553615906</v>
      </c>
      <c r="N4">
        <f t="shared" si="11"/>
        <v>0.38848325924771371</v>
      </c>
      <c r="O4">
        <f t="shared" si="12"/>
        <v>9944.1979382297031</v>
      </c>
      <c r="P4" s="7">
        <f t="shared" si="13"/>
        <v>2278.1740337449137</v>
      </c>
      <c r="Q4" s="8">
        <f t="shared" si="14"/>
        <v>2.0561794038328638</v>
      </c>
      <c r="R4" s="7">
        <f t="shared" si="15"/>
        <v>3471.1634760389925</v>
      </c>
      <c r="S4">
        <f t="shared" si="16"/>
        <v>4.1569151727308444</v>
      </c>
      <c r="T4" s="13">
        <f t="shared" si="17"/>
        <v>8.0644086099794954E-2</v>
      </c>
      <c r="U4" s="13">
        <f t="shared" si="18"/>
        <v>4248.344721616676</v>
      </c>
      <c r="V4" s="14">
        <f t="shared" si="19"/>
        <v>4828.8837087942693</v>
      </c>
      <c r="W4" s="14">
        <f t="shared" si="20"/>
        <v>6473.0344621907097</v>
      </c>
      <c r="X4" s="14">
        <f t="shared" si="21"/>
        <v>2278.1740337449146</v>
      </c>
      <c r="Y4" s="15">
        <f t="shared" si="22"/>
        <v>2.0561794038328647</v>
      </c>
      <c r="Z4" s="14">
        <f t="shared" si="23"/>
        <v>3471.1634760389934</v>
      </c>
      <c r="AA4" s="13">
        <f t="shared" si="24"/>
        <v>4.1569151727308453</v>
      </c>
      <c r="AC4">
        <f t="shared" si="25"/>
        <v>1528.2565381512973</v>
      </c>
      <c r="AD4">
        <f t="shared" si="26"/>
        <v>3.8074787964619476</v>
      </c>
    </row>
    <row r="5" spans="1:30" ht="12" customHeight="1">
      <c r="B5" s="8">
        <f t="shared" si="27"/>
        <v>121.86652712150286</v>
      </c>
      <c r="C5">
        <f t="shared" si="0"/>
        <v>438.71949763741031</v>
      </c>
      <c r="D5">
        <f t="shared" si="1"/>
        <v>4844.9256279015663</v>
      </c>
      <c r="E5">
        <f t="shared" si="2"/>
        <v>1.0896163481002725</v>
      </c>
      <c r="F5">
        <f t="shared" si="3"/>
        <v>6.9188723266986912E-2</v>
      </c>
      <c r="G5" s="7">
        <f t="shared" si="4"/>
        <v>4032.1384082696923</v>
      </c>
      <c r="H5" s="8">
        <f t="shared" si="5"/>
        <v>15.748467331817034</v>
      </c>
      <c r="I5" s="7">
        <f t="shared" si="6"/>
        <v>4032.1384082696932</v>
      </c>
      <c r="J5" s="7">
        <f t="shared" si="7"/>
        <v>4820.4643329995979</v>
      </c>
      <c r="K5" s="7">
        <f t="shared" si="8"/>
        <v>6461.7484356562973</v>
      </c>
      <c r="L5" s="10">
        <f t="shared" si="9"/>
        <v>0.38559737802279126</v>
      </c>
      <c r="M5">
        <f t="shared" si="10"/>
        <v>6476.0458925950743</v>
      </c>
      <c r="N5">
        <f t="shared" si="11"/>
        <v>0.38547892217827823</v>
      </c>
      <c r="O5">
        <f t="shared" si="12"/>
        <v>10378.259667349117</v>
      </c>
      <c r="P5" s="7">
        <f t="shared" si="13"/>
        <v>2443.907484325382</v>
      </c>
      <c r="Q5" s="8">
        <f t="shared" si="14"/>
        <v>2.2058345319247565</v>
      </c>
      <c r="R5" s="7">
        <f t="shared" si="15"/>
        <v>3916.5112316928198</v>
      </c>
      <c r="S5">
        <f t="shared" si="16"/>
        <v>4.6902443735587882</v>
      </c>
      <c r="T5" s="13">
        <f t="shared" si="17"/>
        <v>6.9188723266986926E-2</v>
      </c>
      <c r="U5" s="13">
        <f t="shared" si="18"/>
        <v>4032.1384082696932</v>
      </c>
      <c r="V5" s="14">
        <f t="shared" si="19"/>
        <v>4820.4643329995988</v>
      </c>
      <c r="W5" s="14">
        <f t="shared" si="20"/>
        <v>6461.7484356562991</v>
      </c>
      <c r="X5" s="14">
        <f t="shared" si="21"/>
        <v>2443.9074843253811</v>
      </c>
      <c r="Y5" s="15">
        <f t="shared" si="22"/>
        <v>2.2058345319247556</v>
      </c>
      <c r="Z5" s="14">
        <f t="shared" si="23"/>
        <v>3916.511231692818</v>
      </c>
      <c r="AA5" s="13">
        <f t="shared" si="24"/>
        <v>4.6902443735587855</v>
      </c>
      <c r="AC5">
        <f t="shared" si="25"/>
        <v>1693.5851047422166</v>
      </c>
      <c r="AD5">
        <f t="shared" si="26"/>
        <v>4.0116386913806084</v>
      </c>
    </row>
    <row r="6" spans="1:30" ht="12" customHeight="1">
      <c r="B6" s="8">
        <f t="shared" si="27"/>
        <v>127.86652712150286</v>
      </c>
      <c r="C6">
        <f t="shared" si="0"/>
        <v>460.31949763741028</v>
      </c>
      <c r="D6">
        <f t="shared" si="1"/>
        <v>5333.7417526790932</v>
      </c>
      <c r="E6">
        <f t="shared" si="2"/>
        <v>0.98975736251944957</v>
      </c>
      <c r="F6">
        <f t="shared" si="3"/>
        <v>6.023617285162329E-2</v>
      </c>
      <c r="G6" s="7">
        <f t="shared" si="4"/>
        <v>3864.5804728761636</v>
      </c>
      <c r="H6" s="8">
        <f t="shared" si="5"/>
        <v>16.43127900833721</v>
      </c>
      <c r="I6" s="7">
        <f t="shared" si="6"/>
        <v>3864.5804728761641</v>
      </c>
      <c r="J6" s="7">
        <f t="shared" si="7"/>
        <v>4847.6162465513362</v>
      </c>
      <c r="K6" s="7">
        <f t="shared" si="8"/>
        <v>6498.145102615732</v>
      </c>
      <c r="L6" s="10">
        <f t="shared" si="9"/>
        <v>0.40458195338391623</v>
      </c>
      <c r="M6">
        <f t="shared" si="10"/>
        <v>6426.3868160369366</v>
      </c>
      <c r="N6">
        <f t="shared" si="11"/>
        <v>0.38252302476410338</v>
      </c>
      <c r="O6">
        <f t="shared" si="12"/>
        <v>10805.725048097056</v>
      </c>
      <c r="P6" s="7">
        <f t="shared" si="13"/>
        <v>2561.8063431607729</v>
      </c>
      <c r="Q6" s="8">
        <f t="shared" si="14"/>
        <v>2.3123047569268134</v>
      </c>
      <c r="R6" s="7">
        <f t="shared" si="15"/>
        <v>4307.5799454813241</v>
      </c>
      <c r="S6">
        <f t="shared" si="16"/>
        <v>5.1585713426425999</v>
      </c>
      <c r="T6" s="13">
        <f t="shared" si="17"/>
        <v>6.0236172851623304E-2</v>
      </c>
      <c r="U6" s="13">
        <f t="shared" si="18"/>
        <v>3864.5804728761641</v>
      </c>
      <c r="V6" s="14">
        <f t="shared" si="19"/>
        <v>4847.6162465513371</v>
      </c>
      <c r="W6" s="14">
        <f t="shared" si="20"/>
        <v>6498.1451026157338</v>
      </c>
      <c r="X6" s="14">
        <f t="shared" si="21"/>
        <v>2561.8063431607725</v>
      </c>
      <c r="Y6" s="15">
        <f t="shared" si="22"/>
        <v>2.3123047569268129</v>
      </c>
      <c r="Z6" s="14">
        <f t="shared" si="23"/>
        <v>4307.5799454813223</v>
      </c>
      <c r="AA6" s="13">
        <f t="shared" si="24"/>
        <v>5.1585713426425972</v>
      </c>
      <c r="AC6">
        <f t="shared" si="25"/>
        <v>1854.0119814209509</v>
      </c>
      <c r="AD6">
        <f t="shared" si="26"/>
        <v>4.18557268017714</v>
      </c>
    </row>
    <row r="7" spans="1:30" ht="12" customHeight="1">
      <c r="B7" s="8">
        <f t="shared" si="27"/>
        <v>133.86652712150286</v>
      </c>
      <c r="C7">
        <f t="shared" si="0"/>
        <v>481.9194976374103</v>
      </c>
      <c r="D7">
        <f t="shared" si="1"/>
        <v>5846.0461318052912</v>
      </c>
      <c r="E7">
        <f t="shared" si="2"/>
        <v>0.90302232491301038</v>
      </c>
      <c r="F7">
        <f t="shared" si="3"/>
        <v>5.3157991032828103E-2</v>
      </c>
      <c r="G7" s="7">
        <f t="shared" si="4"/>
        <v>3738.0387366500099</v>
      </c>
      <c r="H7" s="8">
        <f t="shared" si="5"/>
        <v>16.987517913446773</v>
      </c>
      <c r="I7" s="7">
        <f t="shared" si="6"/>
        <v>3738.0387366500108</v>
      </c>
      <c r="J7" s="7">
        <f t="shared" si="7"/>
        <v>4908.9069690648812</v>
      </c>
      <c r="K7" s="7">
        <f t="shared" si="8"/>
        <v>6580.3042480762479</v>
      </c>
      <c r="L7" s="10">
        <f t="shared" si="9"/>
        <v>0.42356652874504114</v>
      </c>
      <c r="M7">
        <f t="shared" si="10"/>
        <v>6377.5415256871802</v>
      </c>
      <c r="N7">
        <f t="shared" si="11"/>
        <v>0.37961556700518928</v>
      </c>
      <c r="O7">
        <f t="shared" si="12"/>
        <v>11226.786705632605</v>
      </c>
      <c r="P7" s="7">
        <f t="shared" si="13"/>
        <v>2639.5027890371703</v>
      </c>
      <c r="Q7" s="8">
        <f t="shared" si="14"/>
        <v>2.3824739706067191</v>
      </c>
      <c r="R7" s="7">
        <f t="shared" si="15"/>
        <v>4646.4824575563571</v>
      </c>
      <c r="S7">
        <f t="shared" si="16"/>
        <v>5.5644263259201079</v>
      </c>
      <c r="T7" s="13">
        <f t="shared" si="17"/>
        <v>5.3157991032828117E-2</v>
      </c>
      <c r="U7" s="13">
        <f t="shared" si="18"/>
        <v>3738.0387366500108</v>
      </c>
      <c r="V7" s="14">
        <f t="shared" si="19"/>
        <v>4908.9069690648821</v>
      </c>
      <c r="W7" s="14">
        <f t="shared" si="20"/>
        <v>6580.3042480762497</v>
      </c>
      <c r="X7" s="14">
        <f t="shared" si="21"/>
        <v>2639.5027890371694</v>
      </c>
      <c r="Y7" s="15">
        <f t="shared" si="22"/>
        <v>2.3824739706067182</v>
      </c>
      <c r="Z7" s="14">
        <f t="shared" si="23"/>
        <v>4646.4824575563553</v>
      </c>
      <c r="AA7" s="13">
        <f t="shared" si="24"/>
        <v>5.5644263259201061</v>
      </c>
      <c r="AC7">
        <f t="shared" si="25"/>
        <v>2006.7174204763967</v>
      </c>
      <c r="AD7">
        <f t="shared" si="26"/>
        <v>4.327264532874481</v>
      </c>
    </row>
    <row r="8" spans="1:30" ht="12" customHeight="1">
      <c r="B8" s="8">
        <f t="shared" si="27"/>
        <v>139.86652712150286</v>
      </c>
      <c r="C8">
        <f t="shared" si="0"/>
        <v>503.51949763741027</v>
      </c>
      <c r="D8">
        <f t="shared" si="1"/>
        <v>6381.8387652801612</v>
      </c>
      <c r="E8">
        <f t="shared" si="2"/>
        <v>0.8272083272006282</v>
      </c>
      <c r="F8">
        <f t="shared" si="3"/>
        <v>4.7502367721617103E-2</v>
      </c>
      <c r="G8" s="7">
        <f t="shared" si="4"/>
        <v>3646.4820905884067</v>
      </c>
      <c r="H8" s="8">
        <f t="shared" si="5"/>
        <v>17.414044117724831</v>
      </c>
      <c r="I8" s="7">
        <f t="shared" si="6"/>
        <v>3646.4820905884071</v>
      </c>
      <c r="J8" s="7">
        <f t="shared" si="7"/>
        <v>5003.3039128315204</v>
      </c>
      <c r="K8" s="7">
        <f t="shared" si="8"/>
        <v>6706.8417062084727</v>
      </c>
      <c r="L8" s="10">
        <f t="shared" si="9"/>
        <v>0.4425511041061661</v>
      </c>
      <c r="M8">
        <f t="shared" si="10"/>
        <v>6329.5100215458033</v>
      </c>
      <c r="N8">
        <f t="shared" si="11"/>
        <v>0.37675654890153593</v>
      </c>
      <c r="O8">
        <f t="shared" si="12"/>
        <v>11641.637265114845</v>
      </c>
      <c r="P8" s="7">
        <f t="shared" si="13"/>
        <v>2683.0279309573966</v>
      </c>
      <c r="Q8" s="8">
        <f t="shared" si="14"/>
        <v>2.4217839520389486</v>
      </c>
      <c r="R8" s="7">
        <f t="shared" si="15"/>
        <v>4934.7955589063722</v>
      </c>
      <c r="S8">
        <f t="shared" si="16"/>
        <v>5.9096976200472815</v>
      </c>
      <c r="T8" s="13">
        <f t="shared" si="17"/>
        <v>4.7502367721617103E-2</v>
      </c>
      <c r="U8" s="13">
        <f t="shared" si="18"/>
        <v>3646.4820905884071</v>
      </c>
      <c r="V8" s="14">
        <f t="shared" si="19"/>
        <v>5003.3039128315204</v>
      </c>
      <c r="W8" s="14">
        <f t="shared" si="20"/>
        <v>6706.8417062084727</v>
      </c>
      <c r="X8" s="14">
        <f t="shared" si="21"/>
        <v>2683.0279309573962</v>
      </c>
      <c r="Y8" s="15">
        <f t="shared" si="22"/>
        <v>2.4217839520389481</v>
      </c>
      <c r="Z8" s="14">
        <f t="shared" si="23"/>
        <v>4934.7955589063722</v>
      </c>
      <c r="AA8" s="13">
        <f t="shared" si="24"/>
        <v>5.9096976200472815</v>
      </c>
      <c r="AC8">
        <f t="shared" si="25"/>
        <v>2149.303412966935</v>
      </c>
      <c r="AD8">
        <f t="shared" si="26"/>
        <v>4.435914408949257</v>
      </c>
    </row>
    <row r="9" spans="1:30" ht="12" customHeight="1">
      <c r="B9" s="8">
        <f t="shared" si="27"/>
        <v>145.86652712150286</v>
      </c>
      <c r="C9">
        <f t="shared" si="0"/>
        <v>525.11949763741029</v>
      </c>
      <c r="D9">
        <f t="shared" si="1"/>
        <v>6941.1196531037021</v>
      </c>
      <c r="E9">
        <f t="shared" si="2"/>
        <v>0.76055599576517674</v>
      </c>
      <c r="F9">
        <f t="shared" si="3"/>
        <v>4.2939598946190163E-2</v>
      </c>
      <c r="G9" s="7">
        <f t="shared" si="4"/>
        <v>3585.0937317769017</v>
      </c>
      <c r="H9" s="8">
        <f t="shared" si="5"/>
        <v>17.712228675406795</v>
      </c>
      <c r="I9" s="7">
        <f t="shared" si="6"/>
        <v>3585.0937317769021</v>
      </c>
      <c r="J9" s="7">
        <f t="shared" si="7"/>
        <v>5130.092137902373</v>
      </c>
      <c r="K9" s="7">
        <f t="shared" si="8"/>
        <v>6876.7991124696691</v>
      </c>
      <c r="L9" s="10">
        <f t="shared" si="9"/>
        <v>0.46153567946729107</v>
      </c>
      <c r="M9">
        <f t="shared" si="10"/>
        <v>6282.2923036128068</v>
      </c>
      <c r="N9">
        <f t="shared" si="11"/>
        <v>0.37394597045314326</v>
      </c>
      <c r="O9">
        <f t="shared" si="12"/>
        <v>12050.469351702861</v>
      </c>
      <c r="P9" s="7">
        <f t="shared" si="13"/>
        <v>2697.1985718359051</v>
      </c>
      <c r="Q9" s="8">
        <f t="shared" si="14"/>
        <v>2.4345824927872792</v>
      </c>
      <c r="R9" s="7">
        <f t="shared" si="15"/>
        <v>5173.6702392331918</v>
      </c>
      <c r="S9">
        <f t="shared" si="16"/>
        <v>6.1957636004847387</v>
      </c>
      <c r="T9" s="13">
        <f t="shared" si="17"/>
        <v>4.293959894619017E-2</v>
      </c>
      <c r="U9" s="13">
        <f t="shared" si="18"/>
        <v>3585.0937317769021</v>
      </c>
      <c r="V9" s="14">
        <f t="shared" si="19"/>
        <v>5130.0921379023748</v>
      </c>
      <c r="W9" s="14">
        <f t="shared" si="20"/>
        <v>6876.7991124696709</v>
      </c>
      <c r="X9" s="14">
        <f t="shared" si="21"/>
        <v>2697.1985718359047</v>
      </c>
      <c r="Y9" s="15">
        <f t="shared" si="22"/>
        <v>2.4345824927872792</v>
      </c>
      <c r="Z9" s="14">
        <f t="shared" si="23"/>
        <v>5173.6702392331899</v>
      </c>
      <c r="AA9" s="13">
        <f t="shared" si="24"/>
        <v>6.195763600484737</v>
      </c>
      <c r="AC9">
        <f t="shared" si="25"/>
        <v>2279.8860965754002</v>
      </c>
      <c r="AD9">
        <f t="shared" si="26"/>
        <v>4.5118715597986245</v>
      </c>
    </row>
    <row r="10" spans="1:30" ht="12" customHeight="1">
      <c r="B10" s="8">
        <f t="shared" si="27"/>
        <v>151.86652712150286</v>
      </c>
      <c r="C10">
        <f t="shared" si="0"/>
        <v>546.71949763741031</v>
      </c>
      <c r="D10">
        <f t="shared" si="1"/>
        <v>7523.8887952759151</v>
      </c>
      <c r="E10">
        <f t="shared" si="2"/>
        <v>0.70164649068260587</v>
      </c>
      <c r="F10">
        <f t="shared" si="3"/>
        <v>3.9225786488549456E-2</v>
      </c>
      <c r="G10" s="7">
        <f t="shared" si="4"/>
        <v>3549.9891684766303</v>
      </c>
      <c r="H10" s="8">
        <f t="shared" si="5"/>
        <v>17.887378520439</v>
      </c>
      <c r="I10" s="7">
        <f t="shared" si="6"/>
        <v>3549.9891684766312</v>
      </c>
      <c r="J10" s="7">
        <f t="shared" si="7"/>
        <v>5288.8116033512315</v>
      </c>
      <c r="K10" s="7">
        <f t="shared" si="8"/>
        <v>7089.559790015056</v>
      </c>
      <c r="L10" s="10">
        <f t="shared" si="9"/>
        <v>0.48052025482841598</v>
      </c>
      <c r="M10">
        <f t="shared" si="10"/>
        <v>6235.8883718881898</v>
      </c>
      <c r="N10">
        <f t="shared" si="11"/>
        <v>0.37118383166001129</v>
      </c>
      <c r="O10">
        <f t="shared" si="12"/>
        <v>12453.475590555734</v>
      </c>
      <c r="P10" s="7">
        <f t="shared" si="13"/>
        <v>2685.8992034115595</v>
      </c>
      <c r="Q10" s="8">
        <f t="shared" si="14"/>
        <v>2.4243771981124822</v>
      </c>
      <c r="R10" s="7">
        <f t="shared" si="15"/>
        <v>5363.915800540678</v>
      </c>
      <c r="S10">
        <f t="shared" si="16"/>
        <v>6.4235934522917253</v>
      </c>
      <c r="T10" s="13">
        <f t="shared" si="17"/>
        <v>3.9225786488549463E-2</v>
      </c>
      <c r="U10" s="13">
        <f t="shared" si="18"/>
        <v>3549.9891684766312</v>
      </c>
      <c r="V10" s="14">
        <f t="shared" si="19"/>
        <v>5288.8116033512324</v>
      </c>
      <c r="W10" s="14">
        <f t="shared" si="20"/>
        <v>7089.5597900150569</v>
      </c>
      <c r="X10" s="14">
        <f t="shared" si="21"/>
        <v>2685.8992034115586</v>
      </c>
      <c r="Y10" s="15">
        <f t="shared" si="22"/>
        <v>2.4243771981124813</v>
      </c>
      <c r="Z10" s="14">
        <f t="shared" si="23"/>
        <v>5363.9158005406771</v>
      </c>
      <c r="AA10" s="13">
        <f t="shared" si="24"/>
        <v>6.4235934522917235</v>
      </c>
      <c r="AC10">
        <f t="shared" si="25"/>
        <v>2397.1381042333737</v>
      </c>
      <c r="AD10">
        <f t="shared" si="26"/>
        <v>4.5564878313580142</v>
      </c>
    </row>
    <row r="11" spans="1:30" ht="12" customHeight="1">
      <c r="B11" s="8">
        <f t="shared" si="27"/>
        <v>157.86652712150286</v>
      </c>
      <c r="C11">
        <f t="shared" si="0"/>
        <v>568.31949763741034</v>
      </c>
      <c r="D11">
        <f t="shared" si="1"/>
        <v>8130.1461917967999</v>
      </c>
      <c r="E11">
        <f t="shared" si="2"/>
        <v>0.64932536819793862</v>
      </c>
      <c r="F11">
        <f t="shared" si="3"/>
        <v>3.6178239350472235E-2</v>
      </c>
      <c r="G11" s="7">
        <f t="shared" si="4"/>
        <v>3538.0077712514053</v>
      </c>
      <c r="H11" s="8">
        <f t="shared" si="5"/>
        <v>17.947953793651457</v>
      </c>
      <c r="I11" s="7">
        <f t="shared" si="6"/>
        <v>3538.0077712514053</v>
      </c>
      <c r="J11" s="7">
        <f t="shared" si="7"/>
        <v>5479.2087278059716</v>
      </c>
      <c r="K11" s="7">
        <f t="shared" si="8"/>
        <v>7344.7838174342787</v>
      </c>
      <c r="L11" s="10">
        <f t="shared" si="9"/>
        <v>0.49950483018954095</v>
      </c>
      <c r="M11">
        <f t="shared" si="10"/>
        <v>6190.2982263719532</v>
      </c>
      <c r="N11">
        <f t="shared" si="11"/>
        <v>0.36847013252214006</v>
      </c>
      <c r="O11">
        <f t="shared" si="12"/>
        <v>12850.848606832547</v>
      </c>
      <c r="P11" s="7">
        <f t="shared" si="13"/>
        <v>2652.2904551205479</v>
      </c>
      <c r="Q11" s="8">
        <f t="shared" si="14"/>
        <v>2.3940231073139824</v>
      </c>
      <c r="R11" s="7">
        <f t="shared" si="15"/>
        <v>5506.0647893982687</v>
      </c>
      <c r="S11">
        <f t="shared" si="16"/>
        <v>6.5938249301951384</v>
      </c>
      <c r="T11" s="13">
        <f t="shared" si="17"/>
        <v>3.6178239350472235E-2</v>
      </c>
      <c r="U11" s="13">
        <f t="shared" si="18"/>
        <v>3538.0077712514053</v>
      </c>
      <c r="V11" s="14">
        <f t="shared" si="19"/>
        <v>5479.2087278059716</v>
      </c>
      <c r="W11" s="14">
        <f t="shared" si="20"/>
        <v>7344.7838174342787</v>
      </c>
      <c r="X11" s="14">
        <f t="shared" si="21"/>
        <v>2652.2904551205479</v>
      </c>
      <c r="Y11" s="15">
        <f t="shared" si="22"/>
        <v>2.3940231073139824</v>
      </c>
      <c r="Z11" s="14">
        <f t="shared" si="23"/>
        <v>5506.0647893982687</v>
      </c>
      <c r="AA11" s="13">
        <f t="shared" si="24"/>
        <v>6.5938249301951384</v>
      </c>
      <c r="AC11">
        <f t="shared" si="25"/>
        <v>2500.2837270805439</v>
      </c>
      <c r="AD11">
        <f t="shared" si="26"/>
        <v>4.5719182922809702</v>
      </c>
    </row>
    <row r="12" spans="1:30" ht="12" customHeight="1">
      <c r="B12" s="8">
        <f t="shared" si="27"/>
        <v>163.86652712150286</v>
      </c>
      <c r="C12">
        <f t="shared" si="0"/>
        <v>589.91949763741025</v>
      </c>
      <c r="D12">
        <f t="shared" si="1"/>
        <v>8759.8918426663568</v>
      </c>
      <c r="E12">
        <f t="shared" si="2"/>
        <v>0.60264558790313294</v>
      </c>
      <c r="F12">
        <f t="shared" si="3"/>
        <v>3.3658531820693914E-2</v>
      </c>
      <c r="G12" s="7">
        <f t="shared" si="4"/>
        <v>3546.5567383488551</v>
      </c>
      <c r="H12" s="8">
        <f t="shared" si="5"/>
        <v>17.90469029111409</v>
      </c>
      <c r="I12" s="7">
        <f t="shared" si="6"/>
        <v>3546.5567383488551</v>
      </c>
      <c r="J12" s="7">
        <f t="shared" si="7"/>
        <v>5701.1985916949216</v>
      </c>
      <c r="K12" s="7">
        <f t="shared" si="8"/>
        <v>7642.3573615213427</v>
      </c>
      <c r="L12" s="10">
        <f t="shared" si="9"/>
        <v>0.51848940555066592</v>
      </c>
      <c r="M12">
        <f t="shared" si="10"/>
        <v>6145.5218670640961</v>
      </c>
      <c r="N12">
        <f t="shared" si="11"/>
        <v>0.36580487303952952</v>
      </c>
      <c r="O12">
        <f t="shared" si="12"/>
        <v>13242.781025692384</v>
      </c>
      <c r="P12" s="7">
        <f t="shared" si="13"/>
        <v>2598.965128715241</v>
      </c>
      <c r="Q12" s="8">
        <f t="shared" si="14"/>
        <v>2.3458631597432613</v>
      </c>
      <c r="R12" s="7">
        <f t="shared" si="15"/>
        <v>5600.4236641710413</v>
      </c>
      <c r="S12">
        <f t="shared" si="16"/>
        <v>6.7068250354717538</v>
      </c>
      <c r="T12" s="13">
        <f t="shared" si="17"/>
        <v>3.3658531820693914E-2</v>
      </c>
      <c r="U12" s="13">
        <f t="shared" si="18"/>
        <v>3546.5567383488551</v>
      </c>
      <c r="V12" s="14">
        <f t="shared" si="19"/>
        <v>5701.1985916949216</v>
      </c>
      <c r="W12" s="14">
        <f t="shared" si="20"/>
        <v>7642.3573615213427</v>
      </c>
      <c r="X12" s="14">
        <f t="shared" si="21"/>
        <v>2598.965128715241</v>
      </c>
      <c r="Y12" s="15">
        <f t="shared" si="22"/>
        <v>2.3458631597432613</v>
      </c>
      <c r="Z12" s="14">
        <f t="shared" si="23"/>
        <v>5600.4236641710413</v>
      </c>
      <c r="AA12" s="13">
        <f t="shared" si="24"/>
        <v>6.7068250354717538</v>
      </c>
      <c r="AC12">
        <f t="shared" si="25"/>
        <v>2589.0554939754343</v>
      </c>
      <c r="AD12">
        <f t="shared" si="26"/>
        <v>4.5608976934476537</v>
      </c>
    </row>
    <row r="13" spans="1:30" ht="12" customHeight="1">
      <c r="B13" s="8">
        <f t="shared" si="27"/>
        <v>169.86652712150286</v>
      </c>
      <c r="C13">
        <f t="shared" si="0"/>
        <v>611.51949763741027</v>
      </c>
      <c r="D13">
        <f t="shared" si="1"/>
        <v>9413.1257478845837</v>
      </c>
      <c r="E13">
        <f t="shared" si="2"/>
        <v>0.560824354298879</v>
      </c>
      <c r="F13">
        <f t="shared" si="3"/>
        <v>3.1560659352127117E-2</v>
      </c>
      <c r="G13" s="7">
        <f t="shared" si="4"/>
        <v>3573.4929367779014</v>
      </c>
      <c r="H13" s="8">
        <f t="shared" si="5"/>
        <v>17.769728700584981</v>
      </c>
      <c r="I13" s="7">
        <f t="shared" si="6"/>
        <v>3573.4929367779023</v>
      </c>
      <c r="J13" s="7">
        <f t="shared" si="7"/>
        <v>5954.8351500127228</v>
      </c>
      <c r="K13" s="7">
        <f t="shared" si="8"/>
        <v>7982.3527480063312</v>
      </c>
      <c r="L13" s="10">
        <f t="shared" si="9"/>
        <v>0.53747398091179077</v>
      </c>
      <c r="M13">
        <f t="shared" si="10"/>
        <v>6101.5592939646194</v>
      </c>
      <c r="N13">
        <f t="shared" si="11"/>
        <v>0.36318805321217973</v>
      </c>
      <c r="O13">
        <f t="shared" si="12"/>
        <v>13629.465472294325</v>
      </c>
      <c r="P13" s="7">
        <f t="shared" si="13"/>
        <v>2528.0663571867181</v>
      </c>
      <c r="Q13" s="8">
        <f t="shared" si="14"/>
        <v>2.2818345876262076</v>
      </c>
      <c r="R13" s="7">
        <f t="shared" si="15"/>
        <v>5647.1127242879938</v>
      </c>
      <c r="S13">
        <f t="shared" si="16"/>
        <v>6.7627378335120731</v>
      </c>
      <c r="T13" s="13">
        <f t="shared" si="17"/>
        <v>3.1560659352127124E-2</v>
      </c>
      <c r="U13" s="13">
        <f t="shared" si="18"/>
        <v>3573.4929367779023</v>
      </c>
      <c r="V13" s="14">
        <f t="shared" si="19"/>
        <v>5954.8351500127237</v>
      </c>
      <c r="W13" s="14">
        <f t="shared" si="20"/>
        <v>7982.3527480063321</v>
      </c>
      <c r="X13" s="14">
        <f t="shared" si="21"/>
        <v>2528.0663571867171</v>
      </c>
      <c r="Y13" s="15">
        <f t="shared" si="22"/>
        <v>2.2818345876262063</v>
      </c>
      <c r="Z13" s="14">
        <f t="shared" si="23"/>
        <v>5647.1127242879929</v>
      </c>
      <c r="AA13" s="13">
        <f t="shared" si="24"/>
        <v>6.7627378335120731</v>
      </c>
      <c r="AC13">
        <f t="shared" si="25"/>
        <v>2663.6238906556964</v>
      </c>
      <c r="AD13">
        <f t="shared" si="26"/>
        <v>4.526518656617637</v>
      </c>
    </row>
    <row r="14" spans="1:30" ht="12" customHeight="1">
      <c r="B14" s="8">
        <f t="shared" si="27"/>
        <v>175.86652712150286</v>
      </c>
      <c r="C14">
        <f t="shared" si="0"/>
        <v>633.11949763741029</v>
      </c>
      <c r="D14">
        <f t="shared" si="1"/>
        <v>10089.847907451483</v>
      </c>
      <c r="E14">
        <f t="shared" si="2"/>
        <v>0.52321008383018686</v>
      </c>
      <c r="F14">
        <f t="shared" si="3"/>
        <v>2.9802643451190297E-2</v>
      </c>
      <c r="G14" s="7">
        <f t="shared" si="4"/>
        <v>3617.0324648498249</v>
      </c>
      <c r="H14" s="8">
        <f t="shared" si="5"/>
        <v>17.555828048846795</v>
      </c>
      <c r="I14" s="7">
        <f t="shared" si="6"/>
        <v>3617.032464849824</v>
      </c>
      <c r="J14" s="7">
        <f t="shared" si="7"/>
        <v>6240.2875425536959</v>
      </c>
      <c r="K14" s="7">
        <f t="shared" si="8"/>
        <v>8364.9967058360526</v>
      </c>
      <c r="L14" s="10">
        <f t="shared" si="9"/>
        <v>0.55645855627291574</v>
      </c>
      <c r="M14">
        <f t="shared" si="10"/>
        <v>6058.4105070735231</v>
      </c>
      <c r="N14">
        <f t="shared" si="11"/>
        <v>0.36061967304009068</v>
      </c>
      <c r="O14">
        <f t="shared" si="12"/>
        <v>14011.094571797457</v>
      </c>
      <c r="P14" s="7">
        <f t="shared" si="13"/>
        <v>2441.3780422236982</v>
      </c>
      <c r="Q14" s="8">
        <f t="shared" si="14"/>
        <v>2.2035503684137412</v>
      </c>
      <c r="R14" s="7">
        <f t="shared" si="15"/>
        <v>5646.0978659614048</v>
      </c>
      <c r="S14">
        <f t="shared" si="16"/>
        <v>6.761522483095681</v>
      </c>
      <c r="T14" s="13">
        <f t="shared" si="17"/>
        <v>2.9802643451190297E-2</v>
      </c>
      <c r="U14" s="13">
        <f t="shared" si="18"/>
        <v>3617.032464849824</v>
      </c>
      <c r="V14" s="14">
        <f t="shared" si="19"/>
        <v>6240.287542553694</v>
      </c>
      <c r="W14" s="14">
        <f t="shared" si="20"/>
        <v>8364.9967058360508</v>
      </c>
      <c r="X14" s="14">
        <f t="shared" si="21"/>
        <v>2441.3780422236991</v>
      </c>
      <c r="Y14" s="15">
        <f t="shared" si="22"/>
        <v>2.2035503684137416</v>
      </c>
      <c r="Z14" s="14">
        <f t="shared" si="23"/>
        <v>5646.0978659614066</v>
      </c>
      <c r="AA14" s="13">
        <f t="shared" si="24"/>
        <v>6.7615224830956837</v>
      </c>
      <c r="AC14">
        <f t="shared" si="25"/>
        <v>2724.5124854784708</v>
      </c>
      <c r="AD14">
        <f t="shared" si="26"/>
        <v>4.4720313142912635</v>
      </c>
    </row>
    <row r="15" spans="1:30" ht="12" customHeight="1">
      <c r="B15" s="8">
        <f t="shared" si="27"/>
        <v>181.86652712150286</v>
      </c>
      <c r="C15">
        <f t="shared" si="0"/>
        <v>654.71949763741031</v>
      </c>
      <c r="D15">
        <f t="shared" si="1"/>
        <v>10790.058321367054</v>
      </c>
      <c r="E15">
        <f t="shared" si="2"/>
        <v>0.48925687074717167</v>
      </c>
      <c r="F15">
        <f t="shared" si="3"/>
        <v>2.8320504868418212E-2</v>
      </c>
      <c r="G15" s="7">
        <f t="shared" si="4"/>
        <v>3675.680744959579</v>
      </c>
      <c r="H15" s="8">
        <f t="shared" si="5"/>
        <v>17.275711468433936</v>
      </c>
      <c r="I15" s="7">
        <f t="shared" si="6"/>
        <v>3675.6807449595794</v>
      </c>
      <c r="J15" s="7">
        <f t="shared" si="7"/>
        <v>6557.8210934720673</v>
      </c>
      <c r="K15" s="7">
        <f t="shared" si="8"/>
        <v>8790.6448974156392</v>
      </c>
      <c r="L15" s="10">
        <f t="shared" si="9"/>
        <v>0.57544313163404071</v>
      </c>
      <c r="M15">
        <f t="shared" si="10"/>
        <v>6016.0755063908064</v>
      </c>
      <c r="N15">
        <f t="shared" si="11"/>
        <v>0.35809973252326227</v>
      </c>
      <c r="O15">
        <f t="shared" si="12"/>
        <v>14387.860949360858</v>
      </c>
      <c r="P15" s="7">
        <f t="shared" si="13"/>
        <v>2340.3947614312274</v>
      </c>
      <c r="Q15" s="8">
        <f t="shared" si="14"/>
        <v>2.1123622032752132</v>
      </c>
      <c r="R15" s="7">
        <f t="shared" si="15"/>
        <v>5597.2160519452191</v>
      </c>
      <c r="S15">
        <f t="shared" si="16"/>
        <v>6.7029837378717421</v>
      </c>
      <c r="T15" s="13">
        <f t="shared" si="17"/>
        <v>2.8320504868418223E-2</v>
      </c>
      <c r="U15" s="13">
        <f t="shared" si="18"/>
        <v>3675.6807449595794</v>
      </c>
      <c r="V15" s="14">
        <f t="shared" si="19"/>
        <v>6557.8210934720692</v>
      </c>
      <c r="W15" s="14">
        <f t="shared" si="20"/>
        <v>8790.6448974156428</v>
      </c>
      <c r="X15" s="14">
        <f t="shared" si="21"/>
        <v>2340.3947614312269</v>
      </c>
      <c r="Y15" s="15">
        <f t="shared" si="22"/>
        <v>2.1123622032752127</v>
      </c>
      <c r="Z15" s="14">
        <f t="shared" si="23"/>
        <v>5597.2160519452154</v>
      </c>
      <c r="AA15" s="13">
        <f t="shared" si="24"/>
        <v>6.7029837378717376</v>
      </c>
      <c r="AC15">
        <f t="shared" si="25"/>
        <v>2772.5093035384625</v>
      </c>
      <c r="AD15">
        <f t="shared" si="26"/>
        <v>4.400676655554971</v>
      </c>
    </row>
    <row r="16" spans="1:30" ht="12" customHeight="1">
      <c r="B16" s="8">
        <f t="shared" si="27"/>
        <v>187.86652712150286</v>
      </c>
      <c r="C16">
        <f t="shared" si="0"/>
        <v>676.31949763741034</v>
      </c>
      <c r="D16">
        <f t="shared" si="1"/>
        <v>11513.756989631296</v>
      </c>
      <c r="E16">
        <f t="shared" si="2"/>
        <v>0.45850456755736835</v>
      </c>
      <c r="F16">
        <f t="shared" si="3"/>
        <v>2.7063885472428034E-2</v>
      </c>
      <c r="G16" s="7">
        <f t="shared" si="4"/>
        <v>3748.1779879633432</v>
      </c>
      <c r="H16" s="8">
        <f t="shared" si="5"/>
        <v>16.941564729295081</v>
      </c>
      <c r="I16" s="7">
        <f t="shared" si="6"/>
        <v>3748.1779879633445</v>
      </c>
      <c r="J16" s="7">
        <f t="shared" si="7"/>
        <v>6907.7819518092865</v>
      </c>
      <c r="K16" s="7">
        <f t="shared" si="8"/>
        <v>9259.7613295030642</v>
      </c>
      <c r="L16" s="10">
        <f t="shared" si="9"/>
        <v>0.59442770699516567</v>
      </c>
      <c r="M16">
        <f t="shared" si="10"/>
        <v>5974.55429191647</v>
      </c>
      <c r="N16">
        <f t="shared" si="11"/>
        <v>0.35562823166169466</v>
      </c>
      <c r="O16">
        <f t="shared" si="12"/>
        <v>14759.957230143616</v>
      </c>
      <c r="P16" s="7">
        <f t="shared" si="13"/>
        <v>2226.3763039531268</v>
      </c>
      <c r="Q16" s="8">
        <f t="shared" si="14"/>
        <v>2.0094096604458471</v>
      </c>
      <c r="R16" s="7">
        <f t="shared" si="15"/>
        <v>5500.1959006405523</v>
      </c>
      <c r="S16">
        <f t="shared" si="16"/>
        <v>6.5867966029808116</v>
      </c>
      <c r="T16" s="13">
        <f t="shared" si="17"/>
        <v>2.706388547242804E-2</v>
      </c>
      <c r="U16" s="13">
        <f t="shared" si="18"/>
        <v>3748.1779879633445</v>
      </c>
      <c r="V16" s="14">
        <f t="shared" si="19"/>
        <v>6907.7819518092892</v>
      </c>
      <c r="W16" s="14">
        <f t="shared" si="20"/>
        <v>9259.7613295030678</v>
      </c>
      <c r="X16" s="14">
        <f t="shared" si="21"/>
        <v>2226.3763039531254</v>
      </c>
      <c r="Y16" s="15">
        <f t="shared" si="22"/>
        <v>2.0094096604458458</v>
      </c>
      <c r="Z16" s="14">
        <f t="shared" si="23"/>
        <v>5500.1959006405486</v>
      </c>
      <c r="AA16" s="13">
        <f t="shared" si="24"/>
        <v>6.5867966029808072</v>
      </c>
      <c r="AC16">
        <f t="shared" si="25"/>
        <v>2808.5827427130926</v>
      </c>
      <c r="AD16">
        <f t="shared" si="26"/>
        <v>4.3155587860452247</v>
      </c>
    </row>
    <row r="17" spans="1:30" ht="12" customHeight="1">
      <c r="B17" s="8">
        <f t="shared" si="27"/>
        <v>193.86652712150286</v>
      </c>
      <c r="C17">
        <f t="shared" si="0"/>
        <v>697.91949763741025</v>
      </c>
      <c r="D17">
        <f t="shared" si="1"/>
        <v>12260.943912244211</v>
      </c>
      <c r="E17">
        <f t="shared" si="2"/>
        <v>0.43056311221027771</v>
      </c>
      <c r="F17">
        <f t="shared" si="3"/>
        <v>2.5992832571059374E-2</v>
      </c>
      <c r="G17" s="7">
        <f t="shared" si="4"/>
        <v>3833.4562842350037</v>
      </c>
      <c r="H17" s="8">
        <f t="shared" si="5"/>
        <v>16.564686093106687</v>
      </c>
      <c r="I17" s="7">
        <f t="shared" si="6"/>
        <v>3833.4562842350037</v>
      </c>
      <c r="J17" s="7">
        <f t="shared" si="7"/>
        <v>7290.5845841950277</v>
      </c>
      <c r="K17" s="7">
        <f t="shared" si="8"/>
        <v>9772.9015873927983</v>
      </c>
      <c r="L17" s="10">
        <f t="shared" si="9"/>
        <v>0.61341228235629064</v>
      </c>
      <c r="M17">
        <f t="shared" si="10"/>
        <v>5933.8468636505131</v>
      </c>
      <c r="N17">
        <f t="shared" si="11"/>
        <v>0.35320517045538768</v>
      </c>
      <c r="O17">
        <f t="shared" si="12"/>
        <v>15127.576039304809</v>
      </c>
      <c r="P17" s="7">
        <f t="shared" si="13"/>
        <v>2100.3905794155094</v>
      </c>
      <c r="Q17" s="8">
        <f t="shared" si="14"/>
        <v>1.895658851171989</v>
      </c>
      <c r="R17" s="7">
        <f t="shared" si="15"/>
        <v>5354.6744519120111</v>
      </c>
      <c r="S17">
        <f t="shared" si="16"/>
        <v>6.4125264130709629</v>
      </c>
      <c r="T17" s="13">
        <f t="shared" si="17"/>
        <v>2.5992832571059374E-2</v>
      </c>
      <c r="U17" s="13">
        <f t="shared" si="18"/>
        <v>3833.4562842350037</v>
      </c>
      <c r="V17" s="14">
        <f t="shared" si="19"/>
        <v>7290.5845841950277</v>
      </c>
      <c r="W17" s="14">
        <f t="shared" si="20"/>
        <v>9772.9015873927983</v>
      </c>
      <c r="X17" s="14">
        <f t="shared" si="21"/>
        <v>2100.3905794155094</v>
      </c>
      <c r="Y17" s="15">
        <f t="shared" si="22"/>
        <v>1.895658851171989</v>
      </c>
      <c r="Z17" s="14">
        <f t="shared" si="23"/>
        <v>5354.6744519120111</v>
      </c>
      <c r="AA17" s="13">
        <f t="shared" si="24"/>
        <v>6.4125264130709629</v>
      </c>
      <c r="AC17">
        <f t="shared" si="25"/>
        <v>2833.8074467313486</v>
      </c>
      <c r="AD17">
        <f t="shared" si="26"/>
        <v>4.2195557346350361</v>
      </c>
    </row>
    <row r="18" spans="1:30" ht="12" customHeight="1">
      <c r="B18" s="8">
        <f t="shared" si="27"/>
        <v>199.86652712150286</v>
      </c>
      <c r="C18">
        <f t="shared" si="0"/>
        <v>719.51949763741027</v>
      </c>
      <c r="D18">
        <f t="shared" si="1"/>
        <v>13031.619089205797</v>
      </c>
      <c r="E18">
        <f t="shared" si="2"/>
        <v>0.40510009795055002</v>
      </c>
      <c r="F18">
        <f t="shared" si="3"/>
        <v>2.5075412636495584E-2</v>
      </c>
      <c r="G18" s="7">
        <f t="shared" si="4"/>
        <v>3930.6055724820826</v>
      </c>
      <c r="H18" s="8">
        <f t="shared" si="5"/>
        <v>16.155271453477656</v>
      </c>
      <c r="I18" s="7">
        <f t="shared" si="6"/>
        <v>3930.6055724820831</v>
      </c>
      <c r="J18" s="7">
        <f t="shared" si="7"/>
        <v>7706.7015203654846</v>
      </c>
      <c r="K18" s="7">
        <f t="shared" si="8"/>
        <v>10330.699088961775</v>
      </c>
      <c r="L18" s="10">
        <f t="shared" si="9"/>
        <v>0.63239685771741549</v>
      </c>
      <c r="M18">
        <f t="shared" si="10"/>
        <v>5893.9532215929366</v>
      </c>
      <c r="N18">
        <f t="shared" si="11"/>
        <v>0.35083054890434145</v>
      </c>
      <c r="O18">
        <f t="shared" si="12"/>
        <v>15490.910002003522</v>
      </c>
      <c r="P18" s="7">
        <f t="shared" si="13"/>
        <v>1963.347649110854</v>
      </c>
      <c r="Q18" s="8">
        <f t="shared" si="14"/>
        <v>1.7719331107032001</v>
      </c>
      <c r="R18" s="7">
        <f t="shared" si="15"/>
        <v>5160.2109130417466</v>
      </c>
      <c r="S18">
        <f t="shared" si="16"/>
        <v>6.1796452938575337</v>
      </c>
      <c r="T18" s="13">
        <f t="shared" si="17"/>
        <v>2.5075412636495584E-2</v>
      </c>
      <c r="U18" s="13">
        <f t="shared" si="18"/>
        <v>3930.6055724820831</v>
      </c>
      <c r="V18" s="14">
        <f t="shared" si="19"/>
        <v>7706.7015203654846</v>
      </c>
      <c r="W18" s="14">
        <f t="shared" si="20"/>
        <v>10330.699088961775</v>
      </c>
      <c r="X18" s="14">
        <f t="shared" si="21"/>
        <v>1963.3476491108536</v>
      </c>
      <c r="Y18" s="15">
        <f t="shared" si="22"/>
        <v>1.7719331107031997</v>
      </c>
      <c r="Z18" s="14">
        <f t="shared" si="23"/>
        <v>5160.2109130417466</v>
      </c>
      <c r="AA18" s="13">
        <f t="shared" si="24"/>
        <v>6.1796452938575337</v>
      </c>
      <c r="AC18">
        <f t="shared" si="25"/>
        <v>2849.3029152465529</v>
      </c>
      <c r="AD18">
        <f t="shared" si="26"/>
        <v>4.1152647217670575</v>
      </c>
    </row>
    <row r="19" spans="1:30" ht="12" customHeight="1">
      <c r="B19" s="8">
        <f t="shared" si="27"/>
        <v>205.86652712150286</v>
      </c>
      <c r="C19">
        <f t="shared" si="0"/>
        <v>741.11949763741029</v>
      </c>
      <c r="D19">
        <f t="shared" si="1"/>
        <v>13825.782520516055</v>
      </c>
      <c r="E19">
        <f t="shared" si="2"/>
        <v>0.38183084115910709</v>
      </c>
      <c r="F19">
        <f t="shared" si="3"/>
        <v>2.4285923407498217E-2</v>
      </c>
      <c r="G19" s="7">
        <f t="shared" si="4"/>
        <v>4038.846447538604</v>
      </c>
      <c r="H19" s="8">
        <f t="shared" si="5"/>
        <v>15.722311017468572</v>
      </c>
      <c r="I19" s="7">
        <f t="shared" si="6"/>
        <v>4038.8464475386045</v>
      </c>
      <c r="J19" s="7">
        <f t="shared" si="7"/>
        <v>8156.6548918888748</v>
      </c>
      <c r="K19" s="7">
        <f t="shared" si="8"/>
        <v>10933.853742478384</v>
      </c>
      <c r="L19" s="10">
        <f t="shared" si="9"/>
        <v>0.65138143307854046</v>
      </c>
      <c r="M19">
        <f t="shared" si="10"/>
        <v>5854.8733657437406</v>
      </c>
      <c r="N19">
        <f t="shared" si="11"/>
        <v>0.34850436700855597</v>
      </c>
      <c r="O19">
        <f t="shared" si="12"/>
        <v>15850.151743398839</v>
      </c>
      <c r="P19" s="7">
        <f t="shared" si="13"/>
        <v>1816.0269182051366</v>
      </c>
      <c r="Q19" s="8">
        <f t="shared" si="14"/>
        <v>1.6389375184521384</v>
      </c>
      <c r="R19" s="7">
        <f t="shared" si="15"/>
        <v>4916.2980009204548</v>
      </c>
      <c r="S19">
        <f t="shared" si="16"/>
        <v>5.887545745040268</v>
      </c>
      <c r="T19" s="13">
        <f t="shared" si="17"/>
        <v>2.428592340749822E-2</v>
      </c>
      <c r="U19" s="13">
        <f t="shared" si="18"/>
        <v>4038.8464475386045</v>
      </c>
      <c r="V19" s="14">
        <f t="shared" si="19"/>
        <v>8156.6548918888766</v>
      </c>
      <c r="W19" s="14">
        <f t="shared" si="20"/>
        <v>10933.853742478386</v>
      </c>
      <c r="X19" s="14">
        <f t="shared" si="21"/>
        <v>1816.0269182051361</v>
      </c>
      <c r="Y19" s="15">
        <f t="shared" si="22"/>
        <v>1.638937518452138</v>
      </c>
      <c r="Z19" s="14">
        <f t="shared" si="23"/>
        <v>4916.298000920453</v>
      </c>
      <c r="AA19" s="13">
        <f t="shared" si="24"/>
        <v>5.8875457450402653</v>
      </c>
      <c r="AC19">
        <f t="shared" si="25"/>
        <v>2856.1855513870942</v>
      </c>
      <c r="AD19">
        <f t="shared" si="26"/>
        <v>4.0049758409296192</v>
      </c>
    </row>
    <row r="20" spans="1:30" ht="12" customHeight="1">
      <c r="B20" s="8">
        <f t="shared" si="27"/>
        <v>211.86652712150286</v>
      </c>
      <c r="C20">
        <f t="shared" si="0"/>
        <v>762.71949763741031</v>
      </c>
      <c r="D20">
        <f t="shared" si="1"/>
        <v>14643.434206174983</v>
      </c>
      <c r="E20">
        <f t="shared" si="2"/>
        <v>0.36051038951405129</v>
      </c>
      <c r="F20">
        <f t="shared" si="3"/>
        <v>2.3603542197770101E-2</v>
      </c>
      <c r="G20" s="7">
        <f t="shared" si="4"/>
        <v>4157.5082803542427</v>
      </c>
      <c r="H20" s="8">
        <f t="shared" si="5"/>
        <v>15.273571504369789</v>
      </c>
      <c r="I20" s="7">
        <f t="shared" si="6"/>
        <v>4157.5082803542427</v>
      </c>
      <c r="J20" s="7">
        <f t="shared" si="7"/>
        <v>8641.0094086163153</v>
      </c>
      <c r="K20" s="7">
        <f t="shared" si="8"/>
        <v>11583.12253165726</v>
      </c>
      <c r="L20" s="10">
        <f t="shared" si="9"/>
        <v>0.67036600843966543</v>
      </c>
      <c r="M20">
        <f t="shared" si="10"/>
        <v>5816.6072961029231</v>
      </c>
      <c r="N20">
        <f t="shared" si="11"/>
        <v>0.34622662476803112</v>
      </c>
      <c r="O20">
        <f t="shared" si="12"/>
        <v>16205.493888649837</v>
      </c>
      <c r="P20" s="7">
        <f t="shared" si="13"/>
        <v>1659.0990157486804</v>
      </c>
      <c r="Q20" s="8">
        <f t="shared" si="14"/>
        <v>1.4972786311777126</v>
      </c>
      <c r="R20" s="7">
        <f t="shared" si="15"/>
        <v>4622.3713569925767</v>
      </c>
      <c r="S20">
        <f t="shared" si="16"/>
        <v>5.5355519152342731</v>
      </c>
      <c r="T20" s="13">
        <f t="shared" si="17"/>
        <v>2.3603542197770108E-2</v>
      </c>
      <c r="U20" s="13">
        <f t="shared" si="18"/>
        <v>4157.5082803542427</v>
      </c>
      <c r="V20" s="14">
        <f t="shared" si="19"/>
        <v>8641.0094086163153</v>
      </c>
      <c r="W20" s="14">
        <f t="shared" si="20"/>
        <v>11583.12253165726</v>
      </c>
      <c r="X20" s="14">
        <f t="shared" si="21"/>
        <v>1659.0990157486804</v>
      </c>
      <c r="Y20" s="15">
        <f t="shared" si="22"/>
        <v>1.4972786311777126</v>
      </c>
      <c r="Z20" s="14">
        <f t="shared" si="23"/>
        <v>4622.3713569925767</v>
      </c>
      <c r="AA20" s="13">
        <f t="shared" si="24"/>
        <v>5.5355519152342731</v>
      </c>
      <c r="AC20">
        <f t="shared" si="25"/>
        <v>2855.5334153399713</v>
      </c>
      <c r="AD20">
        <f t="shared" si="26"/>
        <v>3.8906675241157389</v>
      </c>
    </row>
    <row r="21" spans="1:30" ht="12" customHeight="1">
      <c r="B21" s="8">
        <f t="shared" si="27"/>
        <v>217.86652712150286</v>
      </c>
      <c r="C21">
        <f t="shared" si="0"/>
        <v>784.31949763741034</v>
      </c>
      <c r="D21">
        <f t="shared" si="1"/>
        <v>15484.574146182584</v>
      </c>
      <c r="E21">
        <f t="shared" si="2"/>
        <v>0.34092704905242649</v>
      </c>
      <c r="F21">
        <f t="shared" si="3"/>
        <v>2.3011295302043148E-2</v>
      </c>
      <c r="G21" s="7">
        <f t="shared" si="4"/>
        <v>4286.0114964214508</v>
      </c>
      <c r="H21" s="8">
        <f t="shared" si="5"/>
        <v>14.815639214458125</v>
      </c>
      <c r="I21" s="7">
        <f t="shared" si="6"/>
        <v>4286.0114964214508</v>
      </c>
      <c r="J21" s="7">
        <f t="shared" si="7"/>
        <v>9160.3664956954181</v>
      </c>
      <c r="K21" s="7">
        <f t="shared" si="8"/>
        <v>12279.311656428174</v>
      </c>
      <c r="L21" s="10">
        <f t="shared" si="9"/>
        <v>0.6893505838007904</v>
      </c>
      <c r="M21">
        <f t="shared" si="10"/>
        <v>5779.1550126704878</v>
      </c>
      <c r="N21">
        <f t="shared" si="11"/>
        <v>0.34399732218276713</v>
      </c>
      <c r="O21">
        <f t="shared" si="12"/>
        <v>16557.12906291561</v>
      </c>
      <c r="P21" s="7">
        <f t="shared" si="13"/>
        <v>1493.143516249037</v>
      </c>
      <c r="Q21" s="8">
        <f t="shared" si="14"/>
        <v>1.3474804676675969</v>
      </c>
      <c r="R21" s="7">
        <f t="shared" si="15"/>
        <v>4277.8174064874365</v>
      </c>
      <c r="S21">
        <f t="shared" si="16"/>
        <v>5.1229290138451482</v>
      </c>
      <c r="T21" s="13">
        <f t="shared" si="17"/>
        <v>2.3011295302043148E-2</v>
      </c>
      <c r="U21" s="13">
        <f t="shared" si="18"/>
        <v>4286.0114964214508</v>
      </c>
      <c r="V21" s="14">
        <f t="shared" si="19"/>
        <v>9160.3664956954181</v>
      </c>
      <c r="W21" s="14">
        <f t="shared" si="20"/>
        <v>12279.311656428174</v>
      </c>
      <c r="X21" s="14">
        <f t="shared" si="21"/>
        <v>1493.143516249037</v>
      </c>
      <c r="Y21" s="15">
        <f t="shared" si="22"/>
        <v>1.3474804676675969</v>
      </c>
      <c r="Z21" s="14">
        <f t="shared" si="23"/>
        <v>4277.8174064874365</v>
      </c>
      <c r="AA21" s="13">
        <f t="shared" si="24"/>
        <v>5.1229290138451482</v>
      </c>
      <c r="AC21">
        <f t="shared" si="25"/>
        <v>2848.362114910442</v>
      </c>
      <c r="AD21">
        <f t="shared" si="26"/>
        <v>3.7740175128139608</v>
      </c>
    </row>
    <row r="22" spans="1:30" ht="12" customHeight="1">
      <c r="B22" s="8">
        <f t="shared" si="27"/>
        <v>223.86652712150286</v>
      </c>
      <c r="C22">
        <f t="shared" si="0"/>
        <v>805.91949763741025</v>
      </c>
      <c r="D22">
        <f t="shared" si="1"/>
        <v>16349.202340538855</v>
      </c>
      <c r="E22">
        <f t="shared" si="2"/>
        <v>0.32289710895568557</v>
      </c>
      <c r="F22">
        <f t="shared" si="3"/>
        <v>2.2495265940074755E-2</v>
      </c>
      <c r="G22" s="7">
        <f t="shared" si="4"/>
        <v>4423.8531333236151</v>
      </c>
      <c r="H22" s="8">
        <f t="shared" si="5"/>
        <v>14.354002740658977</v>
      </c>
      <c r="I22" s="7">
        <f t="shared" si="6"/>
        <v>4423.8531333236169</v>
      </c>
      <c r="J22" s="7">
        <f t="shared" si="7"/>
        <v>9715.3593734113456</v>
      </c>
      <c r="K22" s="7">
        <f t="shared" si="8"/>
        <v>13023.269937548721</v>
      </c>
      <c r="L22" s="10">
        <f t="shared" si="9"/>
        <v>0.70833515916191525</v>
      </c>
      <c r="M22">
        <f t="shared" si="10"/>
        <v>5742.5165154464303</v>
      </c>
      <c r="N22">
        <f t="shared" si="11"/>
        <v>0.34181645925276372</v>
      </c>
      <c r="O22">
        <f t="shared" si="12"/>
        <v>16905.249891355226</v>
      </c>
      <c r="P22" s="7">
        <f t="shared" si="13"/>
        <v>1318.6633821228152</v>
      </c>
      <c r="Q22" s="8">
        <f t="shared" si="14"/>
        <v>1.189997536600724</v>
      </c>
      <c r="R22" s="7">
        <f t="shared" si="15"/>
        <v>3881.9799538065054</v>
      </c>
      <c r="S22">
        <f t="shared" si="16"/>
        <v>4.6488912094193662</v>
      </c>
      <c r="T22" s="13">
        <f t="shared" si="17"/>
        <v>2.2495265940074758E-2</v>
      </c>
      <c r="U22" s="13">
        <f t="shared" si="18"/>
        <v>4423.8531333236169</v>
      </c>
      <c r="V22" s="14">
        <f t="shared" si="19"/>
        <v>9715.3593734113474</v>
      </c>
      <c r="W22" s="14">
        <f t="shared" si="20"/>
        <v>13023.269937548723</v>
      </c>
      <c r="X22" s="14">
        <f t="shared" si="21"/>
        <v>1318.6633821228133</v>
      </c>
      <c r="Y22" s="15">
        <f t="shared" si="22"/>
        <v>1.1899975366007225</v>
      </c>
      <c r="Z22" s="14">
        <f t="shared" si="23"/>
        <v>3881.9799538065035</v>
      </c>
      <c r="AA22" s="13">
        <f t="shared" si="24"/>
        <v>4.6488912094193644</v>
      </c>
      <c r="AC22">
        <f t="shared" si="25"/>
        <v>2835.6098956717165</v>
      </c>
      <c r="AD22">
        <f t="shared" si="26"/>
        <v>3.6564239273160437</v>
      </c>
    </row>
    <row r="23" spans="1:30" ht="12" customHeight="1">
      <c r="B23" s="8">
        <f t="shared" si="27"/>
        <v>229.86652712150286</v>
      </c>
      <c r="C23">
        <f t="shared" si="0"/>
        <v>827.51949763741027</v>
      </c>
      <c r="D23">
        <f t="shared" si="1"/>
        <v>17237.3187892438</v>
      </c>
      <c r="E23">
        <f t="shared" si="2"/>
        <v>0.3062605173135004</v>
      </c>
      <c r="F23">
        <f t="shared" si="3"/>
        <v>2.2043980940189764E-2</v>
      </c>
      <c r="G23" s="7">
        <f t="shared" si="4"/>
        <v>4570.595001866227</v>
      </c>
      <c r="H23" s="8">
        <f t="shared" si="5"/>
        <v>13.893158324916605</v>
      </c>
      <c r="I23" s="7">
        <f t="shared" si="6"/>
        <v>4570.595001866227</v>
      </c>
      <c r="J23" s="7">
        <f t="shared" si="7"/>
        <v>10306.648907586885</v>
      </c>
      <c r="K23" s="7">
        <f t="shared" si="8"/>
        <v>13815.883254137916</v>
      </c>
      <c r="L23" s="10">
        <f t="shared" si="9"/>
        <v>0.72731973452304022</v>
      </c>
      <c r="M23">
        <f t="shared" si="10"/>
        <v>5706.6918044307549</v>
      </c>
      <c r="N23">
        <f t="shared" si="11"/>
        <v>0.3396840359780211</v>
      </c>
      <c r="O23">
        <f t="shared" si="12"/>
        <v>17250.048999127783</v>
      </c>
      <c r="P23" s="7">
        <f t="shared" si="13"/>
        <v>1136.0968025645279</v>
      </c>
      <c r="Q23" s="8">
        <f t="shared" si="14"/>
        <v>1.0252255159766448</v>
      </c>
      <c r="R23" s="7">
        <f t="shared" si="15"/>
        <v>3434.1657449898667</v>
      </c>
      <c r="S23">
        <f t="shared" si="16"/>
        <v>4.1126082910134132</v>
      </c>
      <c r="T23" s="13">
        <f t="shared" si="17"/>
        <v>2.2043980940189757E-2</v>
      </c>
      <c r="U23" s="13">
        <f t="shared" si="18"/>
        <v>4570.595001866227</v>
      </c>
      <c r="V23" s="14">
        <f t="shared" si="19"/>
        <v>10306.648907586885</v>
      </c>
      <c r="W23" s="14">
        <f t="shared" si="20"/>
        <v>13815.883254137916</v>
      </c>
      <c r="X23" s="14">
        <f t="shared" si="21"/>
        <v>1136.0968025645279</v>
      </c>
      <c r="Y23" s="15">
        <f t="shared" si="22"/>
        <v>1.0252255159766448</v>
      </c>
      <c r="Z23" s="14">
        <f t="shared" si="23"/>
        <v>3434.1657449898667</v>
      </c>
      <c r="AA23" s="13">
        <f t="shared" si="24"/>
        <v>4.1126082910134132</v>
      </c>
      <c r="AC23">
        <f t="shared" si="25"/>
        <v>2818.1299520007396</v>
      </c>
      <c r="AD23">
        <f t="shared" si="26"/>
        <v>3.5390321043566306</v>
      </c>
    </row>
    <row r="24" spans="1:30" ht="12" customHeight="1">
      <c r="B24" s="8">
        <f t="shared" si="27"/>
        <v>235.86652712150286</v>
      </c>
      <c r="C24">
        <f t="shared" si="0"/>
        <v>849.11949763741029</v>
      </c>
      <c r="D24">
        <f t="shared" si="1"/>
        <v>18148.923492297414</v>
      </c>
      <c r="E24">
        <f t="shared" si="2"/>
        <v>0.29087731686852014</v>
      </c>
      <c r="F24">
        <f t="shared" si="3"/>
        <v>2.1647932448096738E-2</v>
      </c>
      <c r="G24" s="7">
        <f t="shared" si="4"/>
        <v>4725.8539278794879</v>
      </c>
      <c r="H24" s="8">
        <f t="shared" si="5"/>
        <v>13.43672508060204</v>
      </c>
      <c r="I24" s="7">
        <f t="shared" si="6"/>
        <v>4725.8539278794897</v>
      </c>
      <c r="J24" s="7">
        <f t="shared" si="7"/>
        <v>10934.920093330515</v>
      </c>
      <c r="K24" s="7">
        <f t="shared" si="8"/>
        <v>14658.069830201763</v>
      </c>
      <c r="L24" s="10">
        <f t="shared" si="9"/>
        <v>0.74630430988416518</v>
      </c>
      <c r="M24">
        <f t="shared" si="10"/>
        <v>5671.6808796234573</v>
      </c>
      <c r="N24">
        <f t="shared" si="11"/>
        <v>0.33760005235853913</v>
      </c>
      <c r="O24">
        <f t="shared" si="12"/>
        <v>17591.71901139235</v>
      </c>
      <c r="P24" s="7">
        <f t="shared" si="13"/>
        <v>945.8269517439694</v>
      </c>
      <c r="Q24" s="8">
        <f t="shared" si="14"/>
        <v>0.8535100551798761</v>
      </c>
      <c r="R24" s="7">
        <f t="shared" si="15"/>
        <v>2933.6491811905871</v>
      </c>
      <c r="S24">
        <f t="shared" si="16"/>
        <v>3.5132113128467304</v>
      </c>
      <c r="T24" s="13">
        <f t="shared" si="17"/>
        <v>2.1647932448096745E-2</v>
      </c>
      <c r="U24" s="13">
        <f t="shared" si="18"/>
        <v>4725.8539278794897</v>
      </c>
      <c r="V24" s="14">
        <f t="shared" si="19"/>
        <v>10934.92009333052</v>
      </c>
      <c r="W24" s="14">
        <f t="shared" si="20"/>
        <v>14658.06983020177</v>
      </c>
      <c r="X24" s="14">
        <f t="shared" si="21"/>
        <v>945.82695174396758</v>
      </c>
      <c r="Y24" s="15">
        <f t="shared" si="22"/>
        <v>0.85351005517987444</v>
      </c>
      <c r="Z24" s="14">
        <f t="shared" si="23"/>
        <v>2933.6491811905798</v>
      </c>
      <c r="AA24" s="13">
        <f t="shared" si="24"/>
        <v>3.5132113128467215</v>
      </c>
      <c r="AC24">
        <f t="shared" si="25"/>
        <v>2796.6881385451106</v>
      </c>
      <c r="AD24">
        <f t="shared" si="26"/>
        <v>3.4227639479484564</v>
      </c>
    </row>
    <row r="25" spans="1:30" ht="12" customHeight="1">
      <c r="B25" s="8">
        <f t="shared" si="27"/>
        <v>241.86652712150286</v>
      </c>
      <c r="C25">
        <f t="shared" si="0"/>
        <v>870.71949763741031</v>
      </c>
      <c r="D25">
        <f t="shared" si="1"/>
        <v>19084.016449699702</v>
      </c>
      <c r="E25">
        <f t="shared" si="2"/>
        <v>0.27662469184124999</v>
      </c>
      <c r="F25">
        <f t="shared" si="3"/>
        <v>2.1299202424633908E-2</v>
      </c>
      <c r="G25" s="7">
        <f t="shared" si="4"/>
        <v>4889.2936670325462</v>
      </c>
      <c r="H25" s="8">
        <f t="shared" si="5"/>
        <v>12.987561051643681</v>
      </c>
      <c r="I25" s="7">
        <f t="shared" si="6"/>
        <v>4889.2936670325462</v>
      </c>
      <c r="J25" s="7">
        <f t="shared" si="7"/>
        <v>11600.879062151953</v>
      </c>
      <c r="K25" s="7">
        <f t="shared" si="8"/>
        <v>15550.776222723798</v>
      </c>
      <c r="L25" s="10">
        <f t="shared" si="9"/>
        <v>0.76528888524529015</v>
      </c>
      <c r="M25">
        <f t="shared" si="10"/>
        <v>5637.4837410245418</v>
      </c>
      <c r="N25">
        <f t="shared" si="11"/>
        <v>0.33556450839431795</v>
      </c>
      <c r="O25">
        <f t="shared" si="12"/>
        <v>17930.452553308023</v>
      </c>
      <c r="P25" s="7">
        <f t="shared" si="13"/>
        <v>748.19007399199563</v>
      </c>
      <c r="Q25" s="8">
        <f t="shared" si="14"/>
        <v>0.6751540670268783</v>
      </c>
      <c r="R25" s="7">
        <f t="shared" si="15"/>
        <v>2379.6763305842251</v>
      </c>
      <c r="S25">
        <f t="shared" si="16"/>
        <v>2.849797398790936</v>
      </c>
      <c r="T25" s="13">
        <f t="shared" si="17"/>
        <v>2.1299202424633908E-2</v>
      </c>
      <c r="U25" s="13">
        <f t="shared" si="18"/>
        <v>4889.2936670325462</v>
      </c>
      <c r="V25" s="14">
        <f t="shared" si="19"/>
        <v>11600.879062151953</v>
      </c>
      <c r="W25" s="14">
        <f t="shared" si="20"/>
        <v>15550.776222723798</v>
      </c>
      <c r="X25" s="14">
        <f t="shared" si="21"/>
        <v>748.19007399199563</v>
      </c>
      <c r="Y25" s="15">
        <f t="shared" si="22"/>
        <v>0.6751540670268783</v>
      </c>
      <c r="Z25" s="14">
        <f t="shared" si="23"/>
        <v>2379.6763305842251</v>
      </c>
      <c r="AA25" s="13">
        <f t="shared" si="24"/>
        <v>2.849797398790936</v>
      </c>
      <c r="AC25">
        <f t="shared" si="25"/>
        <v>2771.9645206331775</v>
      </c>
      <c r="AD25">
        <f t="shared" si="26"/>
        <v>3.3083474933576444</v>
      </c>
    </row>
    <row r="26" spans="1:30" ht="12" customHeight="1">
      <c r="B26" s="8">
        <f t="shared" si="27"/>
        <v>247.86652712150286</v>
      </c>
      <c r="C26">
        <f t="shared" si="0"/>
        <v>892.31949763741034</v>
      </c>
      <c r="D26">
        <f t="shared" si="1"/>
        <v>20042.597661450658</v>
      </c>
      <c r="E26">
        <f t="shared" si="2"/>
        <v>0.26339450896852606</v>
      </c>
      <c r="F26">
        <f t="shared" si="3"/>
        <v>2.0991165963405767E-2</v>
      </c>
      <c r="G26" s="7">
        <f t="shared" si="4"/>
        <v>5060.618172702847</v>
      </c>
      <c r="H26" s="8">
        <f t="shared" si="5"/>
        <v>12.547874159430014</v>
      </c>
      <c r="I26" s="7">
        <f t="shared" si="6"/>
        <v>5060.6181727028479</v>
      </c>
      <c r="J26" s="7">
        <f t="shared" si="7"/>
        <v>12305.250523762601</v>
      </c>
      <c r="K26" s="7">
        <f t="shared" si="8"/>
        <v>16494.973892443166</v>
      </c>
      <c r="L26" s="10">
        <f t="shared" si="9"/>
        <v>0.78427346060641512</v>
      </c>
      <c r="M26">
        <f t="shared" si="10"/>
        <v>5604.100388634005</v>
      </c>
      <c r="N26">
        <f t="shared" si="11"/>
        <v>0.33357740408535747</v>
      </c>
      <c r="O26">
        <f t="shared" si="12"/>
        <v>18266.44225003387</v>
      </c>
      <c r="P26" s="7">
        <f t="shared" si="13"/>
        <v>543.48221593115795</v>
      </c>
      <c r="Q26" s="8">
        <f t="shared" si="14"/>
        <v>0.4904237981926281</v>
      </c>
      <c r="R26" s="7">
        <f t="shared" si="15"/>
        <v>1771.4683575907038</v>
      </c>
      <c r="S26">
        <f t="shared" si="16"/>
        <v>2.1214338490575502</v>
      </c>
      <c r="T26" s="13">
        <f t="shared" si="17"/>
        <v>2.0991165963405771E-2</v>
      </c>
      <c r="U26" s="13">
        <f t="shared" si="18"/>
        <v>5060.6181727028479</v>
      </c>
      <c r="V26" s="14">
        <f t="shared" si="19"/>
        <v>12305.250523762603</v>
      </c>
      <c r="W26" s="14">
        <f t="shared" si="20"/>
        <v>16494.973892443166</v>
      </c>
      <c r="X26" s="14">
        <f t="shared" si="21"/>
        <v>543.48221593115704</v>
      </c>
      <c r="Y26" s="15">
        <f t="shared" si="22"/>
        <v>0.49042379819262732</v>
      </c>
      <c r="Z26" s="14">
        <f t="shared" si="23"/>
        <v>1771.4683575907038</v>
      </c>
      <c r="AA26" s="13">
        <f t="shared" si="24"/>
        <v>2.1214338490575502</v>
      </c>
      <c r="AC26">
        <f t="shared" si="25"/>
        <v>2744.55749344272</v>
      </c>
      <c r="AD26">
        <f t="shared" si="26"/>
        <v>3.1963451688308844</v>
      </c>
    </row>
    <row r="27" spans="1:30" ht="12" customHeight="1">
      <c r="B27" s="8">
        <f t="shared" si="27"/>
        <v>253.86652712150286</v>
      </c>
      <c r="C27">
        <f t="shared" si="0"/>
        <v>913.91949763741025</v>
      </c>
      <c r="D27">
        <f t="shared" si="1"/>
        <v>21024.667127550292</v>
      </c>
      <c r="E27">
        <f t="shared" si="2"/>
        <v>0.25109126044492219</v>
      </c>
      <c r="F27">
        <f t="shared" si="3"/>
        <v>2.0718255466590844E-2</v>
      </c>
      <c r="G27" s="7">
        <f t="shared" si="4"/>
        <v>5239.5659641730226</v>
      </c>
      <c r="H27" s="8">
        <f t="shared" si="5"/>
        <v>12.119324469660034</v>
      </c>
      <c r="I27" s="7">
        <f t="shared" si="6"/>
        <v>5239.5659641730244</v>
      </c>
      <c r="J27" s="7">
        <f t="shared" si="7"/>
        <v>13048.775570646098</v>
      </c>
      <c r="K27" s="7">
        <f t="shared" si="8"/>
        <v>17491.656260919703</v>
      </c>
      <c r="L27" s="10">
        <f t="shared" si="9"/>
        <v>0.80325803596753997</v>
      </c>
      <c r="M27">
        <f t="shared" si="10"/>
        <v>5571.5308224518485</v>
      </c>
      <c r="N27">
        <f t="shared" si="11"/>
        <v>0.33163873943165767</v>
      </c>
      <c r="O27">
        <f t="shared" si="12"/>
        <v>18599.880726728985</v>
      </c>
      <c r="P27" s="7">
        <f t="shared" si="13"/>
        <v>331.96485827882589</v>
      </c>
      <c r="Q27" s="8">
        <f t="shared" si="14"/>
        <v>0.29955390587713332</v>
      </c>
      <c r="R27" s="7">
        <f t="shared" si="15"/>
        <v>1108.2244658092823</v>
      </c>
      <c r="S27">
        <f t="shared" si="16"/>
        <v>1.327161664529565</v>
      </c>
      <c r="T27" s="13">
        <f t="shared" si="17"/>
        <v>2.0718255466590851E-2</v>
      </c>
      <c r="U27" s="13">
        <f t="shared" si="18"/>
        <v>5239.5659641730244</v>
      </c>
      <c r="V27" s="14">
        <f t="shared" si="19"/>
        <v>13048.775570646103</v>
      </c>
      <c r="W27" s="14">
        <f t="shared" si="20"/>
        <v>17491.65626091971</v>
      </c>
      <c r="X27" s="14">
        <f t="shared" si="21"/>
        <v>331.96485827882407</v>
      </c>
      <c r="Y27" s="15">
        <f t="shared" si="22"/>
        <v>0.29955390587713165</v>
      </c>
      <c r="Z27" s="14">
        <f t="shared" si="23"/>
        <v>1108.224465809275</v>
      </c>
      <c r="AA27" s="13">
        <f t="shared" si="24"/>
        <v>1.3271616645295563</v>
      </c>
      <c r="AC27">
        <f t="shared" si="25"/>
        <v>2714.9894811874074</v>
      </c>
      <c r="AD27">
        <f t="shared" si="26"/>
        <v>3.0871798462355162</v>
      </c>
    </row>
    <row r="28" spans="1:30" ht="12" customHeight="1">
      <c r="B28" s="8">
        <f t="shared" si="27"/>
        <v>259.86652712150283</v>
      </c>
      <c r="C28">
        <f t="shared" si="0"/>
        <v>935.51949763741015</v>
      </c>
      <c r="D28">
        <f t="shared" si="1"/>
        <v>22030.22484799859</v>
      </c>
      <c r="E28">
        <f t="shared" si="2"/>
        <v>0.23963033541035894</v>
      </c>
      <c r="F28">
        <f t="shared" si="3"/>
        <v>2.0475772118829831E-2</v>
      </c>
      <c r="G28" s="7">
        <f t="shared" si="4"/>
        <v>5425.9053943196532</v>
      </c>
      <c r="H28" s="8">
        <f t="shared" si="5"/>
        <v>11.703115956735582</v>
      </c>
      <c r="I28" s="7">
        <f t="shared" si="6"/>
        <v>5425.9053943196532</v>
      </c>
      <c r="J28" s="7">
        <f t="shared" si="7"/>
        <v>13832.209786767549</v>
      </c>
      <c r="K28" s="7">
        <f t="shared" si="8"/>
        <v>18541.836175291621</v>
      </c>
      <c r="L28" s="10">
        <f t="shared" si="9"/>
        <v>0.82224261132866483</v>
      </c>
      <c r="M28">
        <f t="shared" si="10"/>
        <v>5539.7750424780725</v>
      </c>
      <c r="N28">
        <f t="shared" si="11"/>
        <v>0.32974851443321862</v>
      </c>
      <c r="O28">
        <f t="shared" si="12"/>
        <v>18930.960608552447</v>
      </c>
      <c r="P28" s="7">
        <f t="shared" si="13"/>
        <v>113.8696481584193</v>
      </c>
      <c r="Q28" s="8">
        <f t="shared" si="14"/>
        <v>0.10275172183236951</v>
      </c>
      <c r="R28" s="7">
        <f t="shared" si="15"/>
        <v>389.12443326082575</v>
      </c>
      <c r="S28">
        <f t="shared" si="16"/>
        <v>0.46599858285788404</v>
      </c>
      <c r="T28" s="13">
        <f t="shared" si="17"/>
        <v>2.1031494882974129E-2</v>
      </c>
      <c r="U28" s="13">
        <f t="shared" si="18"/>
        <v>5573.1671984761788</v>
      </c>
      <c r="V28" s="14">
        <f t="shared" si="19"/>
        <v>14207.622924417057</v>
      </c>
      <c r="W28" s="14">
        <f t="shared" si="20"/>
        <v>19045.07094425879</v>
      </c>
      <c r="X28" s="14">
        <f t="shared" si="21"/>
        <v>-33.392155998106318</v>
      </c>
      <c r="Y28" s="15">
        <f t="shared" si="22"/>
        <v>-3.0131820895675638E-2</v>
      </c>
      <c r="Z28" s="14">
        <f t="shared" si="23"/>
        <v>-114.1103357063439</v>
      </c>
      <c r="AA28" s="13">
        <f t="shared" si="24"/>
        <v>-0.1366536001941335</v>
      </c>
      <c r="AC28">
        <f t="shared" si="25"/>
        <v>2612.8007489299921</v>
      </c>
      <c r="AD28">
        <f t="shared" si="26"/>
        <v>2.9023859991207952</v>
      </c>
    </row>
    <row r="29" spans="1:30" ht="12" customHeight="1">
      <c r="B29" s="8">
        <f t="shared" si="27"/>
        <v>265.86652712150283</v>
      </c>
      <c r="C29">
        <f t="shared" si="0"/>
        <v>957.11949763741018</v>
      </c>
      <c r="D29">
        <f t="shared" si="1"/>
        <v>23059.270822795559</v>
      </c>
      <c r="E29">
        <f t="shared" si="2"/>
        <v>0.2289365613535701</v>
      </c>
      <c r="F29">
        <f t="shared" si="3"/>
        <v>2.0259734349806151E-2</v>
      </c>
      <c r="G29" s="7">
        <f t="shared" si="4"/>
        <v>5619.4306562761185</v>
      </c>
      <c r="H29" s="8">
        <f t="shared" si="5"/>
        <v>11.300077158008769</v>
      </c>
      <c r="I29" s="7">
        <f t="shared" si="6"/>
        <v>5619.4306562761194</v>
      </c>
      <c r="J29" s="7">
        <f t="shared" si="7"/>
        <v>14656.321612375386</v>
      </c>
      <c r="K29" s="7">
        <f t="shared" si="8"/>
        <v>19646.543716320892</v>
      </c>
      <c r="L29" s="10">
        <f t="shared" si="9"/>
        <v>0.8412271866897898</v>
      </c>
      <c r="M29">
        <f t="shared" si="10"/>
        <v>5508.8330487126768</v>
      </c>
      <c r="N29">
        <f t="shared" si="11"/>
        <v>0.32790672909004026</v>
      </c>
      <c r="O29">
        <f t="shared" si="12"/>
        <v>19259.874520663343</v>
      </c>
      <c r="P29" s="7">
        <f t="shared" si="13"/>
        <v>-110.59760756344167</v>
      </c>
      <c r="Q29" s="8">
        <f t="shared" si="14"/>
        <v>-9.9799151455025006E-2</v>
      </c>
      <c r="R29" s="7">
        <f t="shared" si="15"/>
        <v>-386.6691956575487</v>
      </c>
      <c r="S29">
        <f t="shared" si="16"/>
        <v>-0.46305829654864689</v>
      </c>
      <c r="T29" s="13">
        <f t="shared" si="17"/>
        <v>2.5270758299816076E-2</v>
      </c>
      <c r="U29" s="13">
        <f t="shared" si="18"/>
        <v>7009.335435767417</v>
      </c>
      <c r="V29" s="14">
        <f t="shared" si="19"/>
        <v>18281.402640121629</v>
      </c>
      <c r="W29" s="14">
        <f t="shared" si="20"/>
        <v>24505.901662361433</v>
      </c>
      <c r="X29" s="14">
        <f t="shared" si="21"/>
        <v>-1500.5023870547402</v>
      </c>
      <c r="Y29" s="15">
        <f t="shared" si="22"/>
        <v>-1.3541226801513533</v>
      </c>
      <c r="Z29" s="14">
        <f t="shared" si="23"/>
        <v>-5246.0271416980904</v>
      </c>
      <c r="AA29" s="13">
        <f t="shared" si="24"/>
        <v>-6.2824150958073881</v>
      </c>
      <c r="AC29">
        <f t="shared" si="25"/>
        <v>2125.4203794332816</v>
      </c>
      <c r="AD29">
        <f t="shared" si="26"/>
        <v>2.3077055729243394</v>
      </c>
    </row>
    <row r="30" spans="1:30" ht="12" customHeight="1" thickBot="1">
      <c r="B30" s="8">
        <f t="shared" si="27"/>
        <v>271.86652712150283</v>
      </c>
      <c r="C30">
        <f t="shared" si="0"/>
        <v>978.7194976374102</v>
      </c>
      <c r="D30">
        <f t="shared" si="1"/>
        <v>24111.805051941206</v>
      </c>
      <c r="E30">
        <f t="shared" si="2"/>
        <v>0.21894296831445689</v>
      </c>
      <c r="F30">
        <f t="shared" si="3"/>
        <v>2.0066755394939052E-2</v>
      </c>
      <c r="G30" s="7">
        <f t="shared" si="4"/>
        <v>5819.9584000729528</v>
      </c>
      <c r="H30" s="8">
        <f t="shared" si="5"/>
        <v>10.91073090818038</v>
      </c>
      <c r="I30" s="7">
        <f t="shared" si="6"/>
        <v>5819.9584000729528</v>
      </c>
      <c r="J30" s="7">
        <f t="shared" si="7"/>
        <v>15521.89092533282</v>
      </c>
      <c r="K30" s="7">
        <f t="shared" si="8"/>
        <v>20806.82429669279</v>
      </c>
      <c r="L30" s="10">
        <f t="shared" si="9"/>
        <v>0.86021176205091476</v>
      </c>
      <c r="M30">
        <f t="shared" si="10"/>
        <v>5478.7048411556607</v>
      </c>
      <c r="N30">
        <f t="shared" si="11"/>
        <v>0.32611338340212265</v>
      </c>
      <c r="O30">
        <f t="shared" si="12"/>
        <v>19586.815088220752</v>
      </c>
      <c r="P30" s="7">
        <f t="shared" si="13"/>
        <v>-341.25355891729214</v>
      </c>
      <c r="Q30" s="8">
        <f t="shared" si="14"/>
        <v>-0.30793579603765847</v>
      </c>
      <c r="R30" s="7">
        <f>$O30-$K30</f>
        <v>-1220.0092084720382</v>
      </c>
      <c r="S30">
        <f t="shared" si="16"/>
        <v>-1.4610302351290914</v>
      </c>
      <c r="T30" s="13">
        <f t="shared" si="17"/>
        <v>2.9119427450237965E-2</v>
      </c>
      <c r="U30" s="13">
        <f t="shared" si="18"/>
        <v>8445.5036730586562</v>
      </c>
      <c r="V30" s="14">
        <f t="shared" si="19"/>
        <v>22524.248080720125</v>
      </c>
      <c r="W30" s="14">
        <f t="shared" si="20"/>
        <v>30193.362038498828</v>
      </c>
      <c r="X30" s="14">
        <f t="shared" si="21"/>
        <v>-2966.7988319029955</v>
      </c>
      <c r="Y30" s="15">
        <f t="shared" si="22"/>
        <v>-2.6781020649502616</v>
      </c>
      <c r="Z30" s="14">
        <f t="shared" si="23"/>
        <v>-10606.546950278076</v>
      </c>
      <c r="AA30" s="13">
        <f t="shared" si="24"/>
        <v>-12.701941655080297</v>
      </c>
      <c r="AC30">
        <f t="shared" si="25"/>
        <v>1803.7992667546896</v>
      </c>
      <c r="AD30">
        <f t="shared" si="26"/>
        <v>1.9152774155100629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118</v>
      </c>
      <c r="B33">
        <f>SL!B33</f>
        <v>33</v>
      </c>
      <c r="D33">
        <f>SL!D33</f>
        <v>63500</v>
      </c>
      <c r="E33">
        <f>SL!$E$33</f>
        <v>9000</v>
      </c>
      <c r="G33">
        <v>20000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0.82</v>
      </c>
      <c r="O33">
        <f>SL!O33</f>
        <v>8400</v>
      </c>
      <c r="P33">
        <f>SL!P33</f>
        <v>2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6096</v>
      </c>
      <c r="G35">
        <f>288-6.5*$F$35/1000</f>
        <v>248.376</v>
      </c>
      <c r="H35">
        <f>G35/288</f>
        <v>0.86241666666666672</v>
      </c>
      <c r="J35">
        <f>1/(3.1415*$A$35*$K$33)</f>
        <v>4.3114869558519807E-2</v>
      </c>
      <c r="O35">
        <f>$O$33*$P$33</f>
        <v>16800</v>
      </c>
      <c r="Q35">
        <f>$O$35*$Q$33</f>
        <v>16800</v>
      </c>
      <c r="R35">
        <f>$Q$35*$R$33</f>
        <v>13440</v>
      </c>
      <c r="T35">
        <f>R35*G37</f>
        <v>7158.3251348332487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0.53261347729414055</v>
      </c>
      <c r="H37">
        <f>1.225*$G$37</f>
        <v>0.65245150968532217</v>
      </c>
      <c r="J37">
        <f>340.3*(1-2.255*0.00001*$F$35)^0.5</f>
        <v>316.04604716554832</v>
      </c>
      <c r="M37">
        <f>P57</f>
        <v>5403.5154102453389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373.9194976374103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6649.9446711602804</v>
      </c>
    </row>
    <row r="40" spans="1:20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432.89450220227474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6460.0016582389371</v>
      </c>
    </row>
    <row r="41" spans="1:20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569.72120469841923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7362.809683947612</v>
      </c>
    </row>
    <row r="42" spans="1:20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749.79527213157701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11189.051089049037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1.8431148695585198E-2</v>
      </c>
      <c r="E46">
        <f t="shared" si="28"/>
        <v>1.8431148695585198E-2</v>
      </c>
      <c r="H46" s="9"/>
    </row>
    <row r="47" spans="1:20">
      <c r="B47">
        <f t="shared" ref="B47:B63" si="29">B46+$A$45</f>
        <v>0.2</v>
      </c>
      <c r="C47">
        <f t="shared" si="28"/>
        <v>1.9724594782340791E-2</v>
      </c>
      <c r="E47">
        <f t="shared" si="28"/>
        <v>1.9724594782340791E-2</v>
      </c>
      <c r="H47" s="9"/>
      <c r="J47" t="s">
        <v>74</v>
      </c>
      <c r="K47">
        <f>$R$35/$D$33</f>
        <v>0.21165354330708661</v>
      </c>
    </row>
    <row r="48" spans="1:20">
      <c r="B48">
        <f t="shared" si="29"/>
        <v>0.30000000000000004</v>
      </c>
      <c r="C48">
        <f t="shared" si="28"/>
        <v>2.1880338260266783E-2</v>
      </c>
      <c r="E48">
        <f t="shared" si="28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29"/>
        <v>0.4</v>
      </c>
      <c r="C49">
        <f t="shared" si="28"/>
        <v>2.4898379129363171E-2</v>
      </c>
      <c r="E49">
        <f t="shared" si="28"/>
        <v>2.4898379129363171E-2</v>
      </c>
      <c r="H49" s="9"/>
      <c r="J49" t="s">
        <v>76</v>
      </c>
      <c r="K49">
        <f>SQRT(($K$47*$E$35)*$K$48/($H$37*$J$33))</f>
        <v>432.34874092506533</v>
      </c>
      <c r="L49" t="s">
        <v>77</v>
      </c>
      <c r="O49" t="s">
        <v>78</v>
      </c>
      <c r="P49">
        <f>$K$49*3.6</f>
        <v>1556.4554673302353</v>
      </c>
    </row>
    <row r="50" spans="2:17">
      <c r="B50">
        <f t="shared" si="29"/>
        <v>0.5</v>
      </c>
      <c r="C50">
        <f t="shared" si="28"/>
        <v>2.8778717389629949E-2</v>
      </c>
      <c r="E50">
        <f t="shared" si="28"/>
        <v>2.8778717389629949E-2</v>
      </c>
      <c r="H50" s="9"/>
    </row>
    <row r="51" spans="2:17">
      <c r="B51">
        <f t="shared" si="29"/>
        <v>0.6</v>
      </c>
      <c r="C51">
        <f t="shared" si="28"/>
        <v>3.3521353041067126E-2</v>
      </c>
      <c r="E51">
        <f t="shared" si="28"/>
        <v>3.3521353041067126E-2</v>
      </c>
      <c r="O51" t="s">
        <v>79</v>
      </c>
      <c r="P51">
        <f>$K$49/$J$37</f>
        <v>1.3679928757298978</v>
      </c>
    </row>
    <row r="52" spans="2:17">
      <c r="B52">
        <f t="shared" si="29"/>
        <v>0.7</v>
      </c>
      <c r="C52">
        <f t="shared" si="28"/>
        <v>3.9126286083674702E-2</v>
      </c>
      <c r="E52">
        <f t="shared" si="28"/>
        <v>3.9126286083674702E-2</v>
      </c>
    </row>
    <row r="53" spans="2:17">
      <c r="B53">
        <f t="shared" si="29"/>
        <v>0.79999999999999993</v>
      </c>
      <c r="C53">
        <f t="shared" si="28"/>
        <v>4.5593516517452672E-2</v>
      </c>
      <c r="E53">
        <f t="shared" si="28"/>
        <v>4.5593516517452672E-2</v>
      </c>
      <c r="J53" t="s">
        <v>80</v>
      </c>
      <c r="K53">
        <f>$M$33*$J$37</f>
        <v>259.15775867574962</v>
      </c>
      <c r="L53" t="s">
        <v>77</v>
      </c>
      <c r="O53" t="s">
        <v>80</v>
      </c>
      <c r="P53">
        <f>$K$53*3.6</f>
        <v>932.96793123269867</v>
      </c>
      <c r="Q53" t="s">
        <v>81</v>
      </c>
    </row>
    <row r="54" spans="2:17">
      <c r="B54">
        <f t="shared" si="29"/>
        <v>0.89999999999999991</v>
      </c>
      <c r="C54">
        <f t="shared" si="28"/>
        <v>5.292304434240104E-2</v>
      </c>
      <c r="E54">
        <f t="shared" si="28"/>
        <v>5.292304434240104E-2</v>
      </c>
      <c r="J54" t="s">
        <v>82</v>
      </c>
      <c r="K54">
        <f>0.5*$H$37*($K$53)^2</f>
        <v>21910.216820156944</v>
      </c>
      <c r="L54" t="s">
        <v>83</v>
      </c>
    </row>
    <row r="55" spans="2:17">
      <c r="B55">
        <f t="shared" si="29"/>
        <v>0.99999999999999989</v>
      </c>
      <c r="C55">
        <f t="shared" si="28"/>
        <v>6.1114869558519802E-2</v>
      </c>
      <c r="E55">
        <f t="shared" si="28"/>
        <v>6.1114869558519802E-2</v>
      </c>
      <c r="J55" t="s">
        <v>84</v>
      </c>
      <c r="K55">
        <f>(D33*9.81)/(K54*A33)</f>
        <v>0.24094285386691627</v>
      </c>
    </row>
    <row r="56" spans="2:17">
      <c r="B56">
        <f t="shared" si="29"/>
        <v>1.0999999999999999</v>
      </c>
      <c r="C56">
        <f t="shared" si="28"/>
        <v>7.0168992165808949E-2</v>
      </c>
      <c r="E56">
        <f t="shared" si="28"/>
        <v>7.0168992165808949E-2</v>
      </c>
      <c r="J56" t="s">
        <v>85</v>
      </c>
      <c r="K56">
        <f>J33+J35*(K55)^2</f>
        <v>2.0502967304856266E-2</v>
      </c>
    </row>
    <row r="57" spans="2:17">
      <c r="B57">
        <f t="shared" si="29"/>
        <v>1.2</v>
      </c>
      <c r="C57">
        <f t="shared" si="28"/>
        <v>8.0085412164268524E-2</v>
      </c>
      <c r="E57">
        <f t="shared" si="28"/>
        <v>8.0085412164268524E-2</v>
      </c>
      <c r="J57" t="s">
        <v>86</v>
      </c>
      <c r="K57">
        <f>K54*A33*K56</f>
        <v>53008.486174506776</v>
      </c>
      <c r="L57" t="s">
        <v>87</v>
      </c>
      <c r="O57" t="s">
        <v>86</v>
      </c>
      <c r="P57">
        <f>K57/9.81</f>
        <v>5403.5154102453389</v>
      </c>
      <c r="Q57" t="s">
        <v>88</v>
      </c>
    </row>
    <row r="58" spans="2:17">
      <c r="B58">
        <f t="shared" si="29"/>
        <v>1.3</v>
      </c>
      <c r="C58">
        <f t="shared" si="28"/>
        <v>9.0864129553898484E-2</v>
      </c>
      <c r="E58">
        <f t="shared" si="28"/>
        <v>9.0864129553898484E-2</v>
      </c>
    </row>
    <row r="59" spans="2:17">
      <c r="B59">
        <f>B58+$A$45</f>
        <v>1.4000000000000001</v>
      </c>
      <c r="C59">
        <f t="shared" si="28"/>
        <v>0.10250514433469884</v>
      </c>
      <c r="E59">
        <f t="shared" si="28"/>
        <v>0.10250514433469884</v>
      </c>
      <c r="J59" t="s">
        <v>89</v>
      </c>
      <c r="K59">
        <f>($R$35-$P$57)/(14*$P$57)</f>
        <v>0.10623354797240064</v>
      </c>
    </row>
    <row r="60" spans="2:17">
      <c r="B60">
        <f t="shared" si="29"/>
        <v>1.5000000000000002</v>
      </c>
      <c r="C60">
        <f t="shared" si="28"/>
        <v>0.1150084565066696</v>
      </c>
      <c r="E60">
        <f t="shared" si="28"/>
        <v>0.1150084565066696</v>
      </c>
      <c r="J60" t="s">
        <v>90</v>
      </c>
      <c r="K60">
        <f>M33+K59</f>
        <v>0.92623354797240065</v>
      </c>
    </row>
    <row r="61" spans="2:17">
      <c r="B61">
        <f t="shared" si="29"/>
        <v>1.6000000000000003</v>
      </c>
      <c r="C61">
        <f t="shared" si="28"/>
        <v>0.12837406606981075</v>
      </c>
      <c r="E61">
        <f t="shared" si="28"/>
        <v>0.12837406606981075</v>
      </c>
    </row>
    <row r="62" spans="2:17">
      <c r="B62">
        <f t="shared" si="29"/>
        <v>1.7000000000000004</v>
      </c>
      <c r="C62">
        <f t="shared" si="28"/>
        <v>0.14260197302412231</v>
      </c>
      <c r="E62">
        <f t="shared" si="28"/>
        <v>0.14260197302412231</v>
      </c>
    </row>
    <row r="63" spans="2:17">
      <c r="B63">
        <f t="shared" si="29"/>
        <v>1.8000000000000005</v>
      </c>
      <c r="C63">
        <f t="shared" si="28"/>
        <v>0.15769217736960423</v>
      </c>
      <c r="E63">
        <f t="shared" si="28"/>
        <v>0.15769217736960423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63"/>
  <sheetViews>
    <sheetView topLeftCell="E1" zoomScale="75" workbookViewId="0">
      <selection activeCell="T34" sqref="T34: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v>6.4</v>
      </c>
      <c r="B2" s="8">
        <f>$F$39/3.6</f>
        <v>113.26347370130577</v>
      </c>
      <c r="C2">
        <f>$B2*3.6</f>
        <v>407.74850532470077</v>
      </c>
      <c r="D2">
        <f>0.5*$H$37*($B2)^2</f>
        <v>3519.406779661017</v>
      </c>
      <c r="E2">
        <f>(2/$H$37)*($E$35)*(1/$B2)^2</f>
        <v>1.5000000000000002</v>
      </c>
      <c r="F2">
        <f>$J$33+$J$35*($E2)^2</f>
        <v>0.1150084565066696</v>
      </c>
      <c r="G2" s="7">
        <f>($F2*$D2*$A$33)/9.81</f>
        <v>4868.6913254490128</v>
      </c>
      <c r="H2" s="8">
        <f>$E2/$F2</f>
        <v>13.042519181300479</v>
      </c>
      <c r="I2" s="7">
        <f>$D$33/$H2</f>
        <v>4868.6913254490128</v>
      </c>
      <c r="J2" s="7">
        <f>$G2*9.81*$B2/1000</f>
        <v>5409.6743895367417</v>
      </c>
      <c r="K2" s="7">
        <f>$J2/0.746</f>
        <v>7251.5742487087691</v>
      </c>
      <c r="L2" s="10">
        <f>$B2/$J$37</f>
        <v>0.36573661654281492</v>
      </c>
      <c r="M2">
        <f>$R$35*$G$37</f>
        <v>6019.8114414369393</v>
      </c>
      <c r="N2">
        <f>M2/$O$35</f>
        <v>0.35832210960934163</v>
      </c>
      <c r="O2">
        <f>$M2*9.81*$B2/746</f>
        <v>8966.0869241449891</v>
      </c>
      <c r="P2" s="7">
        <f>$M2-$G2</f>
        <v>1151.1201159879265</v>
      </c>
      <c r="Q2" s="8">
        <f>57.3*ASIN($P2/$D$33)</f>
        <v>1.0387841852532302</v>
      </c>
      <c r="R2" s="7">
        <f>$O2-$K2</f>
        <v>1714.51267543622</v>
      </c>
      <c r="S2">
        <f>$R2*746/($D$33*9.81)</f>
        <v>2.0532261887282299</v>
      </c>
      <c r="T2" s="13">
        <f>U2*9.81/(D2*$A$33)</f>
        <v>0.1150084565066696</v>
      </c>
      <c r="U2" s="13">
        <f>IF(L2&lt;$M$33,I2,$M$37+$M$37*14*(L2-$M$33))</f>
        <v>4868.6913254490128</v>
      </c>
      <c r="V2" s="14">
        <f>$U2*9.81*$B2/1000</f>
        <v>5409.6743895367417</v>
      </c>
      <c r="W2" s="14">
        <f>$V2/0.746</f>
        <v>7251.5742487087691</v>
      </c>
      <c r="X2" s="14">
        <f>$M2-$U2</f>
        <v>1151.1201159879265</v>
      </c>
      <c r="Y2" s="15">
        <f>57.3*ASIN($X2/$D$33)</f>
        <v>1.0387841852532302</v>
      </c>
      <c r="Z2" s="14">
        <f>$O2-$W2</f>
        <v>1714.51267543622</v>
      </c>
      <c r="AA2" s="13">
        <f>$Z2*746/($D$33*9.81)</f>
        <v>2.0532261887282299</v>
      </c>
      <c r="AC2">
        <f>11.27*(2/$S$33)*SQRT(2/($H$37*$A$33))*(SQRT(E2))*(1/T2)*(SQRT($D$33)-SQRT($D$33-$E$33))</f>
        <v>1303.5739030105221</v>
      </c>
      <c r="AD2">
        <f>(1/$S$33)*(E2/T2)*LN($D$33/($D$33-$E$33))</f>
        <v>3.322347088028784</v>
      </c>
    </row>
    <row r="3" spans="1:30" ht="12" customHeight="1">
      <c r="B3" s="8">
        <f>B2+$A$2</f>
        <v>119.66347370130578</v>
      </c>
      <c r="C3">
        <f t="shared" ref="C3:C30" si="0">$B3*3.6</f>
        <v>430.78850532470079</v>
      </c>
      <c r="D3">
        <f t="shared" ref="D3:D30" si="1">0.5*$H$37*($B3)^2</f>
        <v>3928.37486803404</v>
      </c>
      <c r="E3">
        <f t="shared" ref="E3:E30" si="2">(2/$H$37)*($E$35)*(1/$B3)^2</f>
        <v>1.3438407348668997</v>
      </c>
      <c r="F3">
        <f t="shared" ref="F3:F30" si="3">$J$33+$J$35*($E3)^2</f>
        <v>9.5861484435144001E-2</v>
      </c>
      <c r="G3" s="7">
        <f t="shared" ref="G3:G30" si="4">($F3*$D3*$A$33)/9.81</f>
        <v>4529.7066115759226</v>
      </c>
      <c r="H3" s="8">
        <f t="shared" ref="H3:H30" si="5">$E3/$F3</f>
        <v>14.018567965908018</v>
      </c>
      <c r="I3" s="7">
        <f t="shared" ref="I3:I30" si="6">$D$33/$H3</f>
        <v>4529.7066115759244</v>
      </c>
      <c r="J3" s="7">
        <f t="shared" ref="J3:J30" si="7">$G3*9.81*$B3/1000</f>
        <v>5317.4165985715636</v>
      </c>
      <c r="K3" s="7">
        <f t="shared" ref="K3:K30" si="8">$J3/0.746</f>
        <v>7127.9042876294416</v>
      </c>
      <c r="L3" s="10">
        <f t="shared" ref="L3:L30" si="9">$B3/$J$37</f>
        <v>0.38640271717863739</v>
      </c>
      <c r="M3">
        <f t="shared" ref="M3:M30" si="10">$R$35*$G$37</f>
        <v>6019.8114414369393</v>
      </c>
      <c r="N3">
        <f t="shared" ref="N3:N30" si="11">M3/$O$35</f>
        <v>0.35832210960934163</v>
      </c>
      <c r="O3">
        <f t="shared" ref="O3:O30" si="12">$M3*9.81*$B3/746</f>
        <v>9472.7194195058164</v>
      </c>
      <c r="P3" s="7">
        <f t="shared" ref="P3:P30" si="13">$M3-$G3</f>
        <v>1490.1048298610167</v>
      </c>
      <c r="Q3" s="8">
        <f t="shared" ref="Q3:Q30" si="14">57.3*ASIN($P3/$D$33)</f>
        <v>1.3447377151069124</v>
      </c>
      <c r="R3" s="7">
        <f t="shared" ref="R3:R29" si="15">$O3-$K3</f>
        <v>2344.8151318763748</v>
      </c>
      <c r="S3">
        <f t="shared" ref="S3:S30" si="16">$R3*746/($D$33*9.81)</f>
        <v>2.808049135752166</v>
      </c>
      <c r="T3" s="13">
        <f t="shared" ref="T3:T30" si="17">U3*9.81/(D3*$A$33)</f>
        <v>9.5861484435144029E-2</v>
      </c>
      <c r="U3" s="13">
        <f t="shared" ref="U3:U30" si="18">IF(L3&lt;$M$33,I3,$M$37+$M$37*14*(L3-$M$33))</f>
        <v>4529.7066115759244</v>
      </c>
      <c r="V3" s="14">
        <f t="shared" ref="V3:V30" si="19">$U3*9.81*$B3/1000</f>
        <v>5317.4165985715663</v>
      </c>
      <c r="W3" s="14">
        <f t="shared" ref="W3:W30" si="20">$V3/0.746</f>
        <v>7127.9042876294452</v>
      </c>
      <c r="X3" s="14">
        <f t="shared" ref="X3:X30" si="21">$M3-$U3</f>
        <v>1490.1048298610149</v>
      </c>
      <c r="Y3" s="15">
        <f t="shared" ref="Y3:Y30" si="22">57.3*ASIN($X3/$D$33)</f>
        <v>1.3447377151069106</v>
      </c>
      <c r="Z3" s="14">
        <f t="shared" ref="Z3:Z30" si="23">$O3-$W3</f>
        <v>2344.8151318763712</v>
      </c>
      <c r="AA3" s="13">
        <f t="shared" ref="AA3:AA30" si="24">$Z3*746/($D$33*9.81)</f>
        <v>2.8080491357521615</v>
      </c>
      <c r="AC3">
        <f t="shared" ref="AC3:AC30" si="25">11.27*(2/$S$33)*SQRT(2/($H$37*$A$33))*(SQRT(E3))*(1/T3)*(SQRT($D$33)-SQRT($D$33-$E$33))</f>
        <v>1480.2993681749872</v>
      </c>
      <c r="AD3">
        <f t="shared" ref="AD3:AD30" si="26">(1/$S$33)*(E3/T3)*LN($D$33/($D$33-$E$33))</f>
        <v>3.5709779539096753</v>
      </c>
    </row>
    <row r="4" spans="1:30" ht="12" customHeight="1">
      <c r="B4" s="8">
        <f t="shared" ref="B4:B30" si="27">B3+$A$2</f>
        <v>126.06347370130578</v>
      </c>
      <c r="C4">
        <f t="shared" si="0"/>
        <v>453.82850532470081</v>
      </c>
      <c r="D4">
        <f t="shared" si="1"/>
        <v>4359.8169191217612</v>
      </c>
      <c r="E4">
        <f t="shared" si="2"/>
        <v>1.2108559298299493</v>
      </c>
      <c r="F4">
        <f t="shared" si="3"/>
        <v>8.1213818100452889E-2</v>
      </c>
      <c r="G4" s="7">
        <f t="shared" si="4"/>
        <v>4259.0347227378325</v>
      </c>
      <c r="H4" s="8">
        <f t="shared" si="5"/>
        <v>14.909481639346753</v>
      </c>
      <c r="I4" s="7">
        <f t="shared" si="6"/>
        <v>4259.0347227378325</v>
      </c>
      <c r="J4" s="7">
        <f t="shared" si="7"/>
        <v>5267.074462393156</v>
      </c>
      <c r="K4" s="7">
        <f t="shared" si="8"/>
        <v>7060.421531358118</v>
      </c>
      <c r="L4" s="10">
        <f t="shared" si="9"/>
        <v>0.40706881781445986</v>
      </c>
      <c r="M4">
        <f t="shared" si="10"/>
        <v>6019.8114414369393</v>
      </c>
      <c r="N4">
        <f t="shared" si="11"/>
        <v>0.35832210960934163</v>
      </c>
      <c r="O4">
        <f t="shared" si="12"/>
        <v>9979.3519148666437</v>
      </c>
      <c r="P4" s="7">
        <f t="shared" si="13"/>
        <v>1760.7767186991068</v>
      </c>
      <c r="Q4" s="8">
        <f t="shared" si="14"/>
        <v>1.5890620404959341</v>
      </c>
      <c r="R4" s="7">
        <f t="shared" si="15"/>
        <v>2918.9303835085257</v>
      </c>
      <c r="S4">
        <f t="shared" si="16"/>
        <v>3.4955847176629344</v>
      </c>
      <c r="T4" s="13">
        <f t="shared" si="17"/>
        <v>8.1213818100452903E-2</v>
      </c>
      <c r="U4" s="13">
        <f t="shared" si="18"/>
        <v>4259.0347227378325</v>
      </c>
      <c r="V4" s="14">
        <f t="shared" si="19"/>
        <v>5267.074462393156</v>
      </c>
      <c r="W4" s="14">
        <f t="shared" si="20"/>
        <v>7060.421531358118</v>
      </c>
      <c r="X4" s="14">
        <f t="shared" si="21"/>
        <v>1760.7767186991068</v>
      </c>
      <c r="Y4" s="15">
        <f t="shared" si="22"/>
        <v>1.5890620404959341</v>
      </c>
      <c r="Z4" s="14">
        <f t="shared" si="23"/>
        <v>2918.9303835085257</v>
      </c>
      <c r="AA4" s="13">
        <f t="shared" si="24"/>
        <v>3.4955847176629344</v>
      </c>
      <c r="AC4">
        <f t="shared" si="25"/>
        <v>1658.5788039919655</v>
      </c>
      <c r="AD4">
        <f t="shared" si="26"/>
        <v>3.7979221820521927</v>
      </c>
    </row>
    <row r="5" spans="1:30" ht="12" customHeight="1">
      <c r="B5" s="8">
        <f t="shared" si="27"/>
        <v>132.46347370130579</v>
      </c>
      <c r="C5">
        <f t="shared" si="0"/>
        <v>476.86850532470083</v>
      </c>
      <c r="D5">
        <f t="shared" si="1"/>
        <v>4813.7329329241802</v>
      </c>
      <c r="E5">
        <f t="shared" si="2"/>
        <v>1.0966769953904865</v>
      </c>
      <c r="F5">
        <f t="shared" si="3"/>
        <v>6.9854272253084868E-2</v>
      </c>
      <c r="G5" s="7">
        <f t="shared" si="4"/>
        <v>4044.7153598690029</v>
      </c>
      <c r="H5" s="8">
        <f t="shared" si="5"/>
        <v>15.699497826234323</v>
      </c>
      <c r="I5" s="7">
        <f t="shared" si="6"/>
        <v>4044.7153598690038</v>
      </c>
      <c r="J5" s="7">
        <f t="shared" si="7"/>
        <v>5255.972828139511</v>
      </c>
      <c r="K5" s="7">
        <f t="shared" si="8"/>
        <v>7045.5399841012213</v>
      </c>
      <c r="L5" s="10">
        <f t="shared" si="9"/>
        <v>0.42773491845028233</v>
      </c>
      <c r="M5">
        <f t="shared" si="10"/>
        <v>6019.8114414369393</v>
      </c>
      <c r="N5">
        <f t="shared" si="11"/>
        <v>0.35832210960934163</v>
      </c>
      <c r="O5">
        <f t="shared" si="12"/>
        <v>10485.984410227471</v>
      </c>
      <c r="P5" s="7">
        <f t="shared" si="13"/>
        <v>1975.0960815679364</v>
      </c>
      <c r="Q5" s="8">
        <f t="shared" si="14"/>
        <v>1.782539553493431</v>
      </c>
      <c r="R5" s="7">
        <f t="shared" si="15"/>
        <v>3440.4444261262497</v>
      </c>
      <c r="S5">
        <f t="shared" si="16"/>
        <v>4.12012736784766</v>
      </c>
      <c r="T5" s="13">
        <f t="shared" si="17"/>
        <v>6.9854272253084881E-2</v>
      </c>
      <c r="U5" s="13">
        <f t="shared" si="18"/>
        <v>4044.7153598690038</v>
      </c>
      <c r="V5" s="14">
        <f t="shared" si="19"/>
        <v>5255.9728281395119</v>
      </c>
      <c r="W5" s="14">
        <f t="shared" si="20"/>
        <v>7045.5399841012222</v>
      </c>
      <c r="X5" s="14">
        <f t="shared" si="21"/>
        <v>1975.0960815679355</v>
      </c>
      <c r="Y5" s="15">
        <f t="shared" si="22"/>
        <v>1.7825395534934303</v>
      </c>
      <c r="Z5" s="14">
        <f t="shared" si="23"/>
        <v>3440.4444261262488</v>
      </c>
      <c r="AA5" s="13">
        <f t="shared" si="24"/>
        <v>4.1201273678476591</v>
      </c>
      <c r="AC5">
        <f t="shared" si="25"/>
        <v>1835.127305053185</v>
      </c>
      <c r="AD5">
        <f t="shared" si="26"/>
        <v>3.9991645909393236</v>
      </c>
    </row>
    <row r="6" spans="1:30" ht="12" customHeight="1">
      <c r="B6" s="8">
        <f t="shared" si="27"/>
        <v>138.86347370130579</v>
      </c>
      <c r="C6">
        <f t="shared" si="0"/>
        <v>499.90850532470085</v>
      </c>
      <c r="D6">
        <f t="shared" si="1"/>
        <v>5290.1229094412965</v>
      </c>
      <c r="E6">
        <f t="shared" si="2"/>
        <v>0.99791824497496684</v>
      </c>
      <c r="F6">
        <f t="shared" si="3"/>
        <v>6.0935547212887589E-2</v>
      </c>
      <c r="G6" s="7">
        <f t="shared" si="4"/>
        <v>3877.4792098479234</v>
      </c>
      <c r="H6" s="8">
        <f t="shared" si="5"/>
        <v>16.376619077343932</v>
      </c>
      <c r="I6" s="7">
        <f t="shared" si="6"/>
        <v>3877.4792098479247</v>
      </c>
      <c r="J6" s="7">
        <f t="shared" si="7"/>
        <v>5282.0986787067959</v>
      </c>
      <c r="K6" s="7">
        <f t="shared" si="8"/>
        <v>7080.5612315104499</v>
      </c>
      <c r="L6" s="10">
        <f t="shared" si="9"/>
        <v>0.44840101908610486</v>
      </c>
      <c r="M6">
        <f t="shared" si="10"/>
        <v>6019.8114414369393</v>
      </c>
      <c r="N6">
        <f t="shared" si="11"/>
        <v>0.35832210960934163</v>
      </c>
      <c r="O6">
        <f t="shared" si="12"/>
        <v>10992.616905588298</v>
      </c>
      <c r="P6" s="7">
        <f t="shared" si="13"/>
        <v>2142.3322315890159</v>
      </c>
      <c r="Q6" s="8">
        <f t="shared" si="14"/>
        <v>1.9335265505237134</v>
      </c>
      <c r="R6" s="7">
        <f t="shared" si="15"/>
        <v>3912.0556740778484</v>
      </c>
      <c r="S6">
        <f t="shared" si="16"/>
        <v>4.6849085905625385</v>
      </c>
      <c r="T6" s="13">
        <f t="shared" si="17"/>
        <v>6.0935547212887617E-2</v>
      </c>
      <c r="U6" s="13">
        <f t="shared" si="18"/>
        <v>3877.4792098479247</v>
      </c>
      <c r="V6" s="14">
        <f t="shared" si="19"/>
        <v>5282.0986787067986</v>
      </c>
      <c r="W6" s="14">
        <f t="shared" si="20"/>
        <v>7080.5612315104536</v>
      </c>
      <c r="X6" s="14">
        <f t="shared" si="21"/>
        <v>2142.3322315890146</v>
      </c>
      <c r="Y6" s="15">
        <f t="shared" si="22"/>
        <v>1.9335265505237118</v>
      </c>
      <c r="Z6" s="14">
        <f t="shared" si="23"/>
        <v>3912.0556740778447</v>
      </c>
      <c r="AA6" s="13">
        <f t="shared" si="24"/>
        <v>4.6849085905625341</v>
      </c>
      <c r="AC6">
        <f t="shared" si="25"/>
        <v>2006.7652354565864</v>
      </c>
      <c r="AD6">
        <f t="shared" si="26"/>
        <v>4.1716490462500566</v>
      </c>
    </row>
    <row r="7" spans="1:30" ht="12" customHeight="1">
      <c r="B7" s="8">
        <f t="shared" si="27"/>
        <v>145.2634737013058</v>
      </c>
      <c r="C7">
        <f t="shared" si="0"/>
        <v>522.94850532470093</v>
      </c>
      <c r="D7">
        <f t="shared" si="1"/>
        <v>5788.986848673112</v>
      </c>
      <c r="E7">
        <f t="shared" si="2"/>
        <v>0.91192298540141692</v>
      </c>
      <c r="F7">
        <f t="shared" si="3"/>
        <v>5.3854477776551946E-2</v>
      </c>
      <c r="G7" s="7">
        <f t="shared" si="4"/>
        <v>3750.0527934447373</v>
      </c>
      <c r="H7" s="8">
        <f t="shared" si="5"/>
        <v>16.933094944956743</v>
      </c>
      <c r="I7" s="7">
        <f t="shared" si="6"/>
        <v>3750.0527934447377</v>
      </c>
      <c r="J7" s="7">
        <f t="shared" si="7"/>
        <v>5343.955271276257</v>
      </c>
      <c r="K7" s="7">
        <f t="shared" si="8"/>
        <v>7163.4789159199154</v>
      </c>
      <c r="L7" s="10">
        <f t="shared" si="9"/>
        <v>0.46906711972192733</v>
      </c>
      <c r="M7">
        <f t="shared" si="10"/>
        <v>6019.8114414369393</v>
      </c>
      <c r="N7">
        <f t="shared" si="11"/>
        <v>0.35832210960934163</v>
      </c>
      <c r="O7">
        <f t="shared" si="12"/>
        <v>11499.249400949126</v>
      </c>
      <c r="P7" s="7">
        <f t="shared" si="13"/>
        <v>2269.758647992202</v>
      </c>
      <c r="Q7" s="8">
        <f t="shared" si="14"/>
        <v>2.0485808040331364</v>
      </c>
      <c r="R7" s="7">
        <f t="shared" si="15"/>
        <v>4335.7704850292102</v>
      </c>
      <c r="S7">
        <f t="shared" si="16"/>
        <v>5.1923311129279792</v>
      </c>
      <c r="T7" s="13">
        <f t="shared" si="17"/>
        <v>5.3854477776551953E-2</v>
      </c>
      <c r="U7" s="13">
        <f t="shared" si="18"/>
        <v>3750.0527934447377</v>
      </c>
      <c r="V7" s="14">
        <f t="shared" si="19"/>
        <v>5343.9552712762579</v>
      </c>
      <c r="W7" s="14">
        <f t="shared" si="20"/>
        <v>7163.4789159199172</v>
      </c>
      <c r="X7" s="14">
        <f t="shared" si="21"/>
        <v>2269.7586479922015</v>
      </c>
      <c r="Y7" s="15">
        <f t="shared" si="22"/>
        <v>2.0485808040331359</v>
      </c>
      <c r="Z7" s="14">
        <f t="shared" si="23"/>
        <v>4335.7704850292084</v>
      </c>
      <c r="AA7" s="13">
        <f t="shared" si="24"/>
        <v>5.1923311129279766</v>
      </c>
      <c r="AC7">
        <f t="shared" si="25"/>
        <v>2170.5863382035886</v>
      </c>
      <c r="AD7">
        <f t="shared" si="26"/>
        <v>4.3134012608814469</v>
      </c>
    </row>
    <row r="8" spans="1:30" ht="12" customHeight="1">
      <c r="B8" s="8">
        <f t="shared" si="27"/>
        <v>151.6634737013058</v>
      </c>
      <c r="C8">
        <f t="shared" si="0"/>
        <v>545.9885053247009</v>
      </c>
      <c r="D8">
        <f t="shared" si="1"/>
        <v>6310.3247506196249</v>
      </c>
      <c r="E8">
        <f t="shared" si="2"/>
        <v>0.83658296175219138</v>
      </c>
      <c r="F8">
        <f t="shared" si="3"/>
        <v>4.8174849110196809E-2</v>
      </c>
      <c r="G8" s="7">
        <f t="shared" si="4"/>
        <v>3656.6641425380226</v>
      </c>
      <c r="H8" s="8">
        <f t="shared" si="5"/>
        <v>17.365554375449371</v>
      </c>
      <c r="I8" s="7">
        <f t="shared" si="6"/>
        <v>3656.664142538024</v>
      </c>
      <c r="J8" s="7">
        <f t="shared" si="7"/>
        <v>5440.4532068201324</v>
      </c>
      <c r="K8" s="7">
        <f t="shared" si="8"/>
        <v>7292.832716917068</v>
      </c>
      <c r="L8" s="10">
        <f t="shared" si="9"/>
        <v>0.4897332203577498</v>
      </c>
      <c r="M8">
        <f t="shared" si="10"/>
        <v>6019.8114414369393</v>
      </c>
      <c r="N8">
        <f t="shared" si="11"/>
        <v>0.35832210960934163</v>
      </c>
      <c r="O8">
        <f t="shared" si="12"/>
        <v>12005.881896309955</v>
      </c>
      <c r="P8" s="7">
        <f t="shared" si="13"/>
        <v>2363.1472988989167</v>
      </c>
      <c r="Q8" s="8">
        <f t="shared" si="14"/>
        <v>2.1329073284313345</v>
      </c>
      <c r="R8" s="7">
        <f t="shared" si="15"/>
        <v>4713.0491793928868</v>
      </c>
      <c r="S8">
        <f t="shared" si="16"/>
        <v>5.644143751478234</v>
      </c>
      <c r="T8" s="13">
        <f t="shared" si="17"/>
        <v>4.8174849110196823E-2</v>
      </c>
      <c r="U8" s="13">
        <f t="shared" si="18"/>
        <v>3656.664142538024</v>
      </c>
      <c r="V8" s="14">
        <f t="shared" si="19"/>
        <v>5440.4532068201343</v>
      </c>
      <c r="W8" s="14">
        <f t="shared" si="20"/>
        <v>7292.8327169170698</v>
      </c>
      <c r="X8" s="14">
        <f t="shared" si="21"/>
        <v>2363.1472988989153</v>
      </c>
      <c r="Y8" s="15">
        <f t="shared" si="22"/>
        <v>2.1329073284313327</v>
      </c>
      <c r="Z8" s="14">
        <f t="shared" si="23"/>
        <v>4713.049179392885</v>
      </c>
      <c r="AA8" s="13">
        <f t="shared" si="24"/>
        <v>5.6441437514782313</v>
      </c>
      <c r="AC8">
        <f t="shared" si="25"/>
        <v>2324.0953807039014</v>
      </c>
      <c r="AD8">
        <f t="shared" si="26"/>
        <v>4.4235625195781347</v>
      </c>
    </row>
    <row r="9" spans="1:30" ht="12" customHeight="1">
      <c r="B9" s="8">
        <f t="shared" si="27"/>
        <v>158.06347370130581</v>
      </c>
      <c r="C9">
        <f t="shared" si="0"/>
        <v>569.02850532470097</v>
      </c>
      <c r="D9">
        <f t="shared" si="1"/>
        <v>6854.1366152808359</v>
      </c>
      <c r="E9">
        <f t="shared" si="2"/>
        <v>0.77020790010547846</v>
      </c>
      <c r="F9">
        <f t="shared" si="3"/>
        <v>4.3576611947107366E-2</v>
      </c>
      <c r="G9" s="7">
        <f t="shared" si="4"/>
        <v>3592.6856349595555</v>
      </c>
      <c r="H9" s="8">
        <f t="shared" si="5"/>
        <v>17.67479998308141</v>
      </c>
      <c r="I9" s="7">
        <f t="shared" si="6"/>
        <v>3592.6856349595569</v>
      </c>
      <c r="J9" s="7">
        <f t="shared" si="7"/>
        <v>5570.827963222976</v>
      </c>
      <c r="K9" s="7">
        <f t="shared" si="8"/>
        <v>7467.5978059289218</v>
      </c>
      <c r="L9" s="10">
        <f t="shared" si="9"/>
        <v>0.51039932099357221</v>
      </c>
      <c r="M9">
        <f t="shared" si="10"/>
        <v>6019.8114414369393</v>
      </c>
      <c r="N9">
        <f t="shared" si="11"/>
        <v>0.35832210960934163</v>
      </c>
      <c r="O9">
        <f t="shared" si="12"/>
        <v>12512.51439167078</v>
      </c>
      <c r="P9" s="7">
        <f t="shared" si="13"/>
        <v>2427.1258064773838</v>
      </c>
      <c r="Q9" s="8">
        <f t="shared" si="14"/>
        <v>2.1906802293999443</v>
      </c>
      <c r="R9" s="7">
        <f t="shared" si="15"/>
        <v>5044.9165857418584</v>
      </c>
      <c r="S9">
        <f t="shared" si="16"/>
        <v>6.0415737965653342</v>
      </c>
      <c r="T9" s="13">
        <f t="shared" si="17"/>
        <v>4.357661194710738E-2</v>
      </c>
      <c r="U9" s="13">
        <f t="shared" si="18"/>
        <v>3592.6856349595569</v>
      </c>
      <c r="V9" s="14">
        <f t="shared" si="19"/>
        <v>5570.8279632229787</v>
      </c>
      <c r="W9" s="14">
        <f t="shared" si="20"/>
        <v>7467.5978059289264</v>
      </c>
      <c r="X9" s="14">
        <f t="shared" si="21"/>
        <v>2427.1258064773824</v>
      </c>
      <c r="Y9" s="15">
        <f t="shared" si="22"/>
        <v>2.1906802293999434</v>
      </c>
      <c r="Z9" s="14">
        <f t="shared" si="23"/>
        <v>5044.9165857418539</v>
      </c>
      <c r="AA9" s="13">
        <f t="shared" si="24"/>
        <v>6.041573796565328</v>
      </c>
      <c r="AC9">
        <f t="shared" si="25"/>
        <v>2465.3031252545929</v>
      </c>
      <c r="AD9">
        <f t="shared" si="26"/>
        <v>4.5023372738813565</v>
      </c>
    </row>
    <row r="10" spans="1:30" ht="12" customHeight="1">
      <c r="B10" s="8">
        <f t="shared" si="27"/>
        <v>164.46347370130582</v>
      </c>
      <c r="C10">
        <f t="shared" si="0"/>
        <v>592.06850532470094</v>
      </c>
      <c r="D10">
        <f t="shared" si="1"/>
        <v>7420.4224426567453</v>
      </c>
      <c r="E10">
        <f t="shared" si="2"/>
        <v>0.7114298694295681</v>
      </c>
      <c r="F10">
        <f t="shared" si="3"/>
        <v>3.9821834954143875E-2</v>
      </c>
      <c r="G10" s="7">
        <f t="shared" si="4"/>
        <v>3554.3721570415132</v>
      </c>
      <c r="H10" s="8">
        <f t="shared" si="5"/>
        <v>17.865321129696873</v>
      </c>
      <c r="I10" s="7">
        <f t="shared" si="6"/>
        <v>3554.3721570415132</v>
      </c>
      <c r="J10" s="7">
        <f t="shared" si="7"/>
        <v>5734.5766833053976</v>
      </c>
      <c r="K10" s="7">
        <f t="shared" si="8"/>
        <v>7687.1001116694342</v>
      </c>
      <c r="L10" s="10">
        <f t="shared" si="9"/>
        <v>0.53106542162939474</v>
      </c>
      <c r="M10">
        <f t="shared" si="10"/>
        <v>6019.8114414369393</v>
      </c>
      <c r="N10">
        <f t="shared" si="11"/>
        <v>0.35832210960934163</v>
      </c>
      <c r="O10">
        <f t="shared" si="12"/>
        <v>13019.146887031609</v>
      </c>
      <c r="P10" s="7">
        <f t="shared" si="13"/>
        <v>2465.4392843954261</v>
      </c>
      <c r="Q10" s="8">
        <f t="shared" si="14"/>
        <v>2.2252785477018659</v>
      </c>
      <c r="R10" s="7">
        <f t="shared" si="15"/>
        <v>5332.0467753621751</v>
      </c>
      <c r="S10">
        <f t="shared" si="16"/>
        <v>6.3854284867926552</v>
      </c>
      <c r="T10" s="13">
        <f t="shared" si="17"/>
        <v>3.9821834954143875E-2</v>
      </c>
      <c r="U10" s="13">
        <f t="shared" si="18"/>
        <v>3554.3721570415132</v>
      </c>
      <c r="V10" s="14">
        <f t="shared" si="19"/>
        <v>5734.5766833053976</v>
      </c>
      <c r="W10" s="14">
        <f t="shared" si="20"/>
        <v>7687.1001116694342</v>
      </c>
      <c r="X10" s="14">
        <f t="shared" si="21"/>
        <v>2465.4392843954261</v>
      </c>
      <c r="Y10" s="15">
        <f t="shared" si="22"/>
        <v>2.2252785477018659</v>
      </c>
      <c r="Z10" s="14">
        <f t="shared" si="23"/>
        <v>5332.0467753621751</v>
      </c>
      <c r="AA10" s="13">
        <f t="shared" si="24"/>
        <v>6.3854284867926552</v>
      </c>
      <c r="AC10">
        <f t="shared" si="25"/>
        <v>2592.7735189830619</v>
      </c>
      <c r="AD10">
        <f t="shared" si="26"/>
        <v>4.5508691079440071</v>
      </c>
    </row>
    <row r="11" spans="1:30" ht="12" customHeight="1">
      <c r="B11" s="8">
        <f t="shared" si="27"/>
        <v>170.86347370130582</v>
      </c>
      <c r="C11">
        <f t="shared" si="0"/>
        <v>615.10850532470101</v>
      </c>
      <c r="D11">
        <f t="shared" si="1"/>
        <v>8009.1822327473519</v>
      </c>
      <c r="E11">
        <f t="shared" si="2"/>
        <v>0.65913223298961643</v>
      </c>
      <c r="F11">
        <f t="shared" si="3"/>
        <v>3.6731483612905347E-2</v>
      </c>
      <c r="G11" s="7">
        <f t="shared" si="4"/>
        <v>3538.6665871887849</v>
      </c>
      <c r="H11" s="8">
        <f t="shared" si="5"/>
        <v>17.944612309589232</v>
      </c>
      <c r="I11" s="7">
        <f t="shared" si="6"/>
        <v>3538.6665871887858</v>
      </c>
      <c r="J11" s="7">
        <f t="shared" si="7"/>
        <v>5931.4091691602198</v>
      </c>
      <c r="K11" s="7">
        <f t="shared" si="8"/>
        <v>7950.9506289010988</v>
      </c>
      <c r="L11" s="10">
        <f t="shared" si="9"/>
        <v>0.55173152226521727</v>
      </c>
      <c r="M11">
        <f t="shared" si="10"/>
        <v>6019.8114414369393</v>
      </c>
      <c r="N11">
        <f t="shared" si="11"/>
        <v>0.35832210960934163</v>
      </c>
      <c r="O11">
        <f t="shared" si="12"/>
        <v>13525.779382392435</v>
      </c>
      <c r="P11" s="7">
        <f t="shared" si="13"/>
        <v>2481.1448542481544</v>
      </c>
      <c r="Q11" s="8">
        <f t="shared" si="14"/>
        <v>2.2394614226112735</v>
      </c>
      <c r="R11" s="7">
        <f t="shared" si="15"/>
        <v>5574.8287534913361</v>
      </c>
      <c r="S11">
        <f t="shared" si="16"/>
        <v>6.676173677999369</v>
      </c>
      <c r="T11" s="13">
        <f t="shared" si="17"/>
        <v>3.6731483612905361E-2</v>
      </c>
      <c r="U11" s="13">
        <f t="shared" si="18"/>
        <v>3538.6665871887858</v>
      </c>
      <c r="V11" s="14">
        <f t="shared" si="19"/>
        <v>5931.4091691602207</v>
      </c>
      <c r="W11" s="14">
        <f t="shared" si="20"/>
        <v>7950.9506289011006</v>
      </c>
      <c r="X11" s="14">
        <f t="shared" si="21"/>
        <v>2481.1448542481535</v>
      </c>
      <c r="Y11" s="15">
        <f t="shared" si="22"/>
        <v>2.239461422611273</v>
      </c>
      <c r="Z11" s="14">
        <f t="shared" si="23"/>
        <v>5574.8287534913343</v>
      </c>
      <c r="AA11" s="13">
        <f t="shared" si="24"/>
        <v>6.6761736779993663</v>
      </c>
      <c r="AC11">
        <f t="shared" si="25"/>
        <v>2705.6250287933708</v>
      </c>
      <c r="AD11">
        <f t="shared" si="26"/>
        <v>4.5710671093392747</v>
      </c>
    </row>
    <row r="12" spans="1:30" ht="12" customHeight="1">
      <c r="B12" s="8">
        <f t="shared" si="27"/>
        <v>177.26347370130583</v>
      </c>
      <c r="C12">
        <f t="shared" si="0"/>
        <v>638.14850532470098</v>
      </c>
      <c r="D12">
        <f t="shared" si="1"/>
        <v>8620.4159855526559</v>
      </c>
      <c r="E12">
        <f t="shared" si="2"/>
        <v>0.61239622059295329</v>
      </c>
      <c r="F12">
        <f t="shared" si="3"/>
        <v>3.4169332063560556E-2</v>
      </c>
      <c r="G12" s="7">
        <f t="shared" si="4"/>
        <v>3543.0535216811591</v>
      </c>
      <c r="H12" s="8">
        <f t="shared" si="5"/>
        <v>17.922393667332916</v>
      </c>
      <c r="I12" s="7">
        <f t="shared" si="6"/>
        <v>3543.0535216811595</v>
      </c>
      <c r="J12" s="7">
        <f t="shared" si="7"/>
        <v>6161.2094924235307</v>
      </c>
      <c r="K12" s="7">
        <f t="shared" si="8"/>
        <v>8258.9939576722936</v>
      </c>
      <c r="L12" s="10">
        <f t="shared" si="9"/>
        <v>0.57239762290103968</v>
      </c>
      <c r="M12">
        <f t="shared" si="10"/>
        <v>6019.8114414369393</v>
      </c>
      <c r="N12">
        <f t="shared" si="11"/>
        <v>0.35832210960934163</v>
      </c>
      <c r="O12">
        <f t="shared" si="12"/>
        <v>14032.411877753262</v>
      </c>
      <c r="P12" s="7">
        <f t="shared" si="13"/>
        <v>2476.7579197557802</v>
      </c>
      <c r="Q12" s="8">
        <f t="shared" si="14"/>
        <v>2.2354997987965284</v>
      </c>
      <c r="R12" s="7">
        <f t="shared" si="15"/>
        <v>5773.4179200809685</v>
      </c>
      <c r="S12">
        <f t="shared" si="16"/>
        <v>6.9139954704429876</v>
      </c>
      <c r="T12" s="13">
        <f t="shared" si="17"/>
        <v>3.4169332063560556E-2</v>
      </c>
      <c r="U12" s="13">
        <f t="shared" si="18"/>
        <v>3543.0535216811595</v>
      </c>
      <c r="V12" s="14">
        <f t="shared" si="19"/>
        <v>6161.2094924235307</v>
      </c>
      <c r="W12" s="14">
        <f t="shared" si="20"/>
        <v>8258.9939576722936</v>
      </c>
      <c r="X12" s="14">
        <f t="shared" si="21"/>
        <v>2476.7579197557798</v>
      </c>
      <c r="Y12" s="15">
        <f t="shared" si="22"/>
        <v>2.2354997987965279</v>
      </c>
      <c r="Z12" s="14">
        <f t="shared" si="23"/>
        <v>5773.4179200809685</v>
      </c>
      <c r="AA12" s="13">
        <f t="shared" si="24"/>
        <v>6.9139954704429876</v>
      </c>
      <c r="AC12">
        <f t="shared" si="25"/>
        <v>2803.493570597981</v>
      </c>
      <c r="AD12">
        <f t="shared" si="26"/>
        <v>4.5654073100034207</v>
      </c>
    </row>
    <row r="13" spans="1:30" ht="12" customHeight="1">
      <c r="B13" s="8">
        <f t="shared" si="27"/>
        <v>183.66347370130583</v>
      </c>
      <c r="C13">
        <f t="shared" si="0"/>
        <v>661.18850532470105</v>
      </c>
      <c r="D13">
        <f t="shared" si="1"/>
        <v>9254.12370107266</v>
      </c>
      <c r="E13">
        <f t="shared" si="2"/>
        <v>0.57046029856717995</v>
      </c>
      <c r="F13">
        <f t="shared" si="3"/>
        <v>3.2030654366973603E-2</v>
      </c>
      <c r="G13" s="7">
        <f t="shared" si="4"/>
        <v>3565.4480380343202</v>
      </c>
      <c r="H13" s="8">
        <f t="shared" si="5"/>
        <v>17.809823428252351</v>
      </c>
      <c r="I13" s="7">
        <f t="shared" si="6"/>
        <v>3565.4480380343193</v>
      </c>
      <c r="J13" s="7">
        <f t="shared" si="7"/>
        <v>6424.0056309951797</v>
      </c>
      <c r="K13" s="7">
        <f t="shared" si="8"/>
        <v>8611.2676018702132</v>
      </c>
      <c r="L13" s="10">
        <f t="shared" si="9"/>
        <v>0.59306372353686221</v>
      </c>
      <c r="M13">
        <f t="shared" si="10"/>
        <v>6019.8114414369393</v>
      </c>
      <c r="N13">
        <f t="shared" si="11"/>
        <v>0.35832210960934163</v>
      </c>
      <c r="O13">
        <f t="shared" si="12"/>
        <v>14539.044373114089</v>
      </c>
      <c r="P13" s="7">
        <f t="shared" si="13"/>
        <v>2454.363403402619</v>
      </c>
      <c r="Q13" s="8">
        <f t="shared" si="14"/>
        <v>2.2152765836085946</v>
      </c>
      <c r="R13" s="7">
        <f t="shared" si="15"/>
        <v>5927.7767712438763</v>
      </c>
      <c r="S13">
        <f t="shared" si="16"/>
        <v>7.0988489510910959</v>
      </c>
      <c r="T13" s="13">
        <f t="shared" si="17"/>
        <v>3.2030654366973603E-2</v>
      </c>
      <c r="U13" s="13">
        <f t="shared" si="18"/>
        <v>3565.4480380343193</v>
      </c>
      <c r="V13" s="14">
        <f t="shared" si="19"/>
        <v>6424.0056309951788</v>
      </c>
      <c r="W13" s="14">
        <f t="shared" si="20"/>
        <v>8611.2676018702132</v>
      </c>
      <c r="X13" s="14">
        <f t="shared" si="21"/>
        <v>2454.36340340262</v>
      </c>
      <c r="Y13" s="15">
        <f t="shared" si="22"/>
        <v>2.2152765836085955</v>
      </c>
      <c r="Z13" s="14">
        <f t="shared" si="23"/>
        <v>5927.7767712438763</v>
      </c>
      <c r="AA13" s="13">
        <f t="shared" si="24"/>
        <v>7.0988489510910959</v>
      </c>
      <c r="AC13">
        <f t="shared" si="25"/>
        <v>2886.4677145754731</v>
      </c>
      <c r="AD13">
        <f t="shared" si="26"/>
        <v>4.5367320670684332</v>
      </c>
    </row>
    <row r="14" spans="1:30" ht="12" customHeight="1">
      <c r="B14" s="8">
        <f t="shared" si="27"/>
        <v>190.06347370130584</v>
      </c>
      <c r="C14">
        <f t="shared" si="0"/>
        <v>684.22850532470102</v>
      </c>
      <c r="D14">
        <f t="shared" si="1"/>
        <v>9910.3053793073595</v>
      </c>
      <c r="E14">
        <f t="shared" si="2"/>
        <v>0.53268895028343588</v>
      </c>
      <c r="F14">
        <f t="shared" si="3"/>
        <v>3.0234168364216045E-2</v>
      </c>
      <c r="G14" s="7">
        <f t="shared" si="4"/>
        <v>3604.1102224969836</v>
      </c>
      <c r="H14" s="8">
        <f t="shared" si="5"/>
        <v>17.618773034085013</v>
      </c>
      <c r="I14" s="7">
        <f t="shared" si="6"/>
        <v>3604.1102224969841</v>
      </c>
      <c r="J14" s="7">
        <f t="shared" si="7"/>
        <v>6719.945240288499</v>
      </c>
      <c r="K14" s="7">
        <f t="shared" si="8"/>
        <v>9007.9694910033504</v>
      </c>
      <c r="L14" s="10">
        <f t="shared" si="9"/>
        <v>0.61372982417268462</v>
      </c>
      <c r="M14">
        <f t="shared" si="10"/>
        <v>6019.8114414369393</v>
      </c>
      <c r="N14">
        <f t="shared" si="11"/>
        <v>0.35832210960934163</v>
      </c>
      <c r="O14">
        <f t="shared" si="12"/>
        <v>15045.676868474917</v>
      </c>
      <c r="P14" s="7">
        <f t="shared" si="13"/>
        <v>2415.7012189399557</v>
      </c>
      <c r="Q14" s="8">
        <f t="shared" si="14"/>
        <v>2.180363610026534</v>
      </c>
      <c r="R14" s="7">
        <f t="shared" si="15"/>
        <v>6037.7073774715664</v>
      </c>
      <c r="S14">
        <f t="shared" si="16"/>
        <v>7.2304970881292405</v>
      </c>
      <c r="T14" s="13">
        <f t="shared" si="17"/>
        <v>3.0234168364216052E-2</v>
      </c>
      <c r="U14" s="13">
        <f t="shared" si="18"/>
        <v>3604.1102224969841</v>
      </c>
      <c r="V14" s="14">
        <f t="shared" si="19"/>
        <v>6719.9452402885008</v>
      </c>
      <c r="W14" s="14">
        <f t="shared" si="20"/>
        <v>9007.9694910033522</v>
      </c>
      <c r="X14" s="14">
        <f t="shared" si="21"/>
        <v>2415.7012189399552</v>
      </c>
      <c r="Y14" s="15">
        <f t="shared" si="22"/>
        <v>2.1803636100265336</v>
      </c>
      <c r="Z14" s="14">
        <f t="shared" si="23"/>
        <v>6037.7073774715645</v>
      </c>
      <c r="AA14" s="13">
        <f t="shared" si="24"/>
        <v>7.2304970881292379</v>
      </c>
      <c r="AC14">
        <f t="shared" si="25"/>
        <v>2955.0077200105102</v>
      </c>
      <c r="AD14">
        <f t="shared" si="26"/>
        <v>4.4880654167146687</v>
      </c>
    </row>
    <row r="15" spans="1:30" ht="12" customHeight="1">
      <c r="B15" s="8">
        <f t="shared" si="27"/>
        <v>196.46347370130584</v>
      </c>
      <c r="C15">
        <f t="shared" si="0"/>
        <v>707.2685053247011</v>
      </c>
      <c r="D15">
        <f t="shared" si="1"/>
        <v>10588.96102025676</v>
      </c>
      <c r="E15">
        <f t="shared" si="2"/>
        <v>0.49854845620760607</v>
      </c>
      <c r="F15">
        <f t="shared" si="3"/>
        <v>2.871622511050359E-2</v>
      </c>
      <c r="G15" s="7">
        <f t="shared" si="4"/>
        <v>3657.5788608151702</v>
      </c>
      <c r="H15" s="8">
        <f t="shared" si="5"/>
        <v>17.361211450639139</v>
      </c>
      <c r="I15" s="7">
        <f t="shared" si="6"/>
        <v>3657.5788608151706</v>
      </c>
      <c r="J15" s="7">
        <f t="shared" si="7"/>
        <v>7049.2761601390139</v>
      </c>
      <c r="K15" s="7">
        <f t="shared" si="8"/>
        <v>9449.4318500522968</v>
      </c>
      <c r="L15" s="10">
        <f t="shared" si="9"/>
        <v>0.63439592480850715</v>
      </c>
      <c r="M15">
        <f t="shared" si="10"/>
        <v>6019.8114414369393</v>
      </c>
      <c r="N15">
        <f t="shared" si="11"/>
        <v>0.35832210960934163</v>
      </c>
      <c r="O15">
        <f t="shared" si="12"/>
        <v>15552.309363835744</v>
      </c>
      <c r="P15" s="7">
        <f t="shared" si="13"/>
        <v>2362.2325806217691</v>
      </c>
      <c r="Q15" s="8">
        <f t="shared" si="14"/>
        <v>2.1320813492834478</v>
      </c>
      <c r="R15" s="7">
        <f t="shared" si="15"/>
        <v>6102.8775137834473</v>
      </c>
      <c r="S15">
        <f t="shared" si="16"/>
        <v>7.3085420232968952</v>
      </c>
      <c r="T15" s="13">
        <f t="shared" si="17"/>
        <v>2.871622511050359E-2</v>
      </c>
      <c r="U15" s="13">
        <f t="shared" si="18"/>
        <v>3657.5788608151706</v>
      </c>
      <c r="V15" s="14">
        <f t="shared" si="19"/>
        <v>7049.2761601390139</v>
      </c>
      <c r="W15" s="14">
        <f t="shared" si="20"/>
        <v>9449.4318500522968</v>
      </c>
      <c r="X15" s="14">
        <f t="shared" si="21"/>
        <v>2362.2325806217686</v>
      </c>
      <c r="Y15" s="15">
        <f t="shared" si="22"/>
        <v>2.1320813492834474</v>
      </c>
      <c r="Z15" s="14">
        <f t="shared" si="23"/>
        <v>6102.8775137834473</v>
      </c>
      <c r="AA15" s="13">
        <f t="shared" si="24"/>
        <v>7.3085420232968952</v>
      </c>
      <c r="AC15">
        <f t="shared" si="25"/>
        <v>3009.8589344588186</v>
      </c>
      <c r="AD15">
        <f t="shared" si="26"/>
        <v>4.4224562376247629</v>
      </c>
    </row>
    <row r="16" spans="1:30" ht="12" customHeight="1">
      <c r="B16" s="8">
        <f t="shared" si="27"/>
        <v>202.86347370130585</v>
      </c>
      <c r="C16">
        <f t="shared" si="0"/>
        <v>730.30850532470106</v>
      </c>
      <c r="D16">
        <f t="shared" si="1"/>
        <v>11290.090623920854</v>
      </c>
      <c r="E16">
        <f t="shared" si="2"/>
        <v>0.46758793576965813</v>
      </c>
      <c r="F16">
        <f t="shared" si="3"/>
        <v>2.7426569445531422E-2</v>
      </c>
      <c r="G16" s="7">
        <f t="shared" si="4"/>
        <v>3724.6195347717025</v>
      </c>
      <c r="H16" s="8">
        <f t="shared" si="5"/>
        <v>17.048721193449939</v>
      </c>
      <c r="I16" s="7">
        <f t="shared" si="6"/>
        <v>3724.6195347717039</v>
      </c>
      <c r="J16" s="7">
        <f t="shared" si="7"/>
        <v>7412.3306115577825</v>
      </c>
      <c r="K16" s="7">
        <f t="shared" si="8"/>
        <v>9936.1000154930061</v>
      </c>
      <c r="L16" s="10">
        <f t="shared" si="9"/>
        <v>0.65506202544432957</v>
      </c>
      <c r="M16">
        <f t="shared" si="10"/>
        <v>6019.8114414369393</v>
      </c>
      <c r="N16">
        <f t="shared" si="11"/>
        <v>0.35832210960934163</v>
      </c>
      <c r="O16">
        <f t="shared" si="12"/>
        <v>16058.941859196571</v>
      </c>
      <c r="P16" s="7">
        <f t="shared" si="13"/>
        <v>2295.1919066652367</v>
      </c>
      <c r="Q16" s="8">
        <f t="shared" si="14"/>
        <v>2.0715456557211485</v>
      </c>
      <c r="R16" s="7">
        <f t="shared" si="15"/>
        <v>6122.8418437035652</v>
      </c>
      <c r="S16">
        <f t="shared" si="16"/>
        <v>7.3324504409013143</v>
      </c>
      <c r="T16" s="13">
        <f t="shared" si="17"/>
        <v>2.7426569445531433E-2</v>
      </c>
      <c r="U16" s="13">
        <f t="shared" si="18"/>
        <v>3724.6195347717039</v>
      </c>
      <c r="V16" s="14">
        <f t="shared" si="19"/>
        <v>7412.3306115577852</v>
      </c>
      <c r="W16" s="14">
        <f t="shared" si="20"/>
        <v>9936.1000154930098</v>
      </c>
      <c r="X16" s="14">
        <f t="shared" si="21"/>
        <v>2295.1919066652354</v>
      </c>
      <c r="Y16" s="15">
        <f t="shared" si="22"/>
        <v>2.0715456557211476</v>
      </c>
      <c r="Z16" s="14">
        <f t="shared" si="23"/>
        <v>6122.8418437035616</v>
      </c>
      <c r="AA16" s="13">
        <f t="shared" si="24"/>
        <v>7.3324504409013098</v>
      </c>
      <c r="AC16">
        <f t="shared" si="25"/>
        <v>3051.9679092199844</v>
      </c>
      <c r="AD16">
        <f t="shared" si="26"/>
        <v>4.3428549672276739</v>
      </c>
    </row>
    <row r="17" spans="1:30" ht="12" customHeight="1">
      <c r="B17" s="8">
        <f t="shared" si="27"/>
        <v>209.26347370130586</v>
      </c>
      <c r="C17">
        <f t="shared" si="0"/>
        <v>753.34850532470114</v>
      </c>
      <c r="D17">
        <f t="shared" si="1"/>
        <v>12013.69419029965</v>
      </c>
      <c r="E17">
        <f t="shared" si="2"/>
        <v>0.4394243840295266</v>
      </c>
      <c r="F17">
        <f t="shared" si="3"/>
        <v>2.632521353735582E-2</v>
      </c>
      <c r="G17" s="7">
        <f t="shared" si="4"/>
        <v>3804.1836556566009</v>
      </c>
      <c r="H17" s="8">
        <f t="shared" si="5"/>
        <v>16.692148893910307</v>
      </c>
      <c r="I17" s="7">
        <f t="shared" si="6"/>
        <v>3804.1836556566009</v>
      </c>
      <c r="J17" s="7">
        <f t="shared" si="7"/>
        <v>7809.5122933920456</v>
      </c>
      <c r="K17" s="7">
        <f t="shared" si="8"/>
        <v>10468.515138595236</v>
      </c>
      <c r="L17" s="10">
        <f t="shared" si="9"/>
        <v>0.67572812608015209</v>
      </c>
      <c r="M17">
        <f t="shared" si="10"/>
        <v>6019.8114414369393</v>
      </c>
      <c r="N17">
        <f t="shared" si="11"/>
        <v>0.35832210960934163</v>
      </c>
      <c r="O17">
        <f t="shared" si="12"/>
        <v>16565.574354557397</v>
      </c>
      <c r="P17" s="7">
        <f t="shared" si="13"/>
        <v>2215.6277857803384</v>
      </c>
      <c r="Q17" s="8">
        <f t="shared" si="14"/>
        <v>1.999704665762573</v>
      </c>
      <c r="R17" s="7">
        <f t="shared" si="15"/>
        <v>6097.059215962161</v>
      </c>
      <c r="S17">
        <f t="shared" si="16"/>
        <v>7.3015742815988389</v>
      </c>
      <c r="T17" s="13">
        <f t="shared" si="17"/>
        <v>2.632521353735582E-2</v>
      </c>
      <c r="U17" s="13">
        <f t="shared" si="18"/>
        <v>3804.1836556566009</v>
      </c>
      <c r="V17" s="14">
        <f t="shared" si="19"/>
        <v>7809.5122933920456</v>
      </c>
      <c r="W17" s="14">
        <f t="shared" si="20"/>
        <v>10468.515138595236</v>
      </c>
      <c r="X17" s="14">
        <f t="shared" si="21"/>
        <v>2215.6277857803384</v>
      </c>
      <c r="Y17" s="15">
        <f t="shared" si="22"/>
        <v>1.999704665762573</v>
      </c>
      <c r="Z17" s="14">
        <f t="shared" si="23"/>
        <v>6097.059215962161</v>
      </c>
      <c r="AA17" s="13">
        <f t="shared" si="24"/>
        <v>7.3015742815988389</v>
      </c>
      <c r="AC17">
        <f t="shared" si="25"/>
        <v>3082.4069595604383</v>
      </c>
      <c r="AD17">
        <f t="shared" si="26"/>
        <v>4.2520245897078395</v>
      </c>
    </row>
    <row r="18" spans="1:30" ht="12" customHeight="1">
      <c r="B18" s="8">
        <f t="shared" si="27"/>
        <v>215.66347370130586</v>
      </c>
      <c r="C18">
        <f t="shared" si="0"/>
        <v>776.3885053247011</v>
      </c>
      <c r="D18">
        <f t="shared" si="1"/>
        <v>12759.771719393144</v>
      </c>
      <c r="E18">
        <f t="shared" si="2"/>
        <v>0.41373076929487584</v>
      </c>
      <c r="F18">
        <f t="shared" si="3"/>
        <v>2.5380108010946246E-2</v>
      </c>
      <c r="G18" s="7">
        <f t="shared" si="4"/>
        <v>3895.3758779938225</v>
      </c>
      <c r="H18" s="8">
        <f t="shared" si="5"/>
        <v>16.301379376180627</v>
      </c>
      <c r="I18" s="7">
        <f t="shared" si="6"/>
        <v>3895.3758779938225</v>
      </c>
      <c r="J18" s="7">
        <f t="shared" si="7"/>
        <v>8241.2857764923392</v>
      </c>
      <c r="K18" s="7">
        <f t="shared" si="8"/>
        <v>11047.299968488391</v>
      </c>
      <c r="L18" s="10">
        <f t="shared" si="9"/>
        <v>0.69639422671597451</v>
      </c>
      <c r="M18">
        <f t="shared" si="10"/>
        <v>6019.8114414369393</v>
      </c>
      <c r="N18">
        <f t="shared" si="11"/>
        <v>0.35832210960934163</v>
      </c>
      <c r="O18">
        <f t="shared" si="12"/>
        <v>17072.206849918228</v>
      </c>
      <c r="P18" s="7">
        <f t="shared" si="13"/>
        <v>2124.4355634431167</v>
      </c>
      <c r="Q18" s="8">
        <f t="shared" si="14"/>
        <v>1.9173681517245389</v>
      </c>
      <c r="R18" s="7">
        <f t="shared" si="15"/>
        <v>6024.9068814298371</v>
      </c>
      <c r="S18">
        <f t="shared" si="16"/>
        <v>7.2151677679800592</v>
      </c>
      <c r="T18" s="13">
        <f t="shared" si="17"/>
        <v>2.5380108010946242E-2</v>
      </c>
      <c r="U18" s="13">
        <f t="shared" si="18"/>
        <v>3895.3758779938225</v>
      </c>
      <c r="V18" s="14">
        <f t="shared" si="19"/>
        <v>8241.2857764923392</v>
      </c>
      <c r="W18" s="14">
        <f t="shared" si="20"/>
        <v>11047.299968488391</v>
      </c>
      <c r="X18" s="14">
        <f t="shared" si="21"/>
        <v>2124.4355634431167</v>
      </c>
      <c r="Y18" s="15">
        <f t="shared" si="22"/>
        <v>1.9173681517245389</v>
      </c>
      <c r="Z18" s="14">
        <f t="shared" si="23"/>
        <v>6024.9068814298371</v>
      </c>
      <c r="AA18" s="13">
        <f t="shared" si="24"/>
        <v>7.2151677679800592</v>
      </c>
      <c r="AC18">
        <f t="shared" si="25"/>
        <v>3102.3103894483793</v>
      </c>
      <c r="AD18">
        <f t="shared" si="26"/>
        <v>4.1524830861629578</v>
      </c>
    </row>
    <row r="19" spans="1:30" ht="12" customHeight="1">
      <c r="B19" s="8">
        <f t="shared" si="27"/>
        <v>222.06347370130587</v>
      </c>
      <c r="C19">
        <f t="shared" si="0"/>
        <v>799.42850532470118</v>
      </c>
      <c r="D19">
        <f t="shared" si="1"/>
        <v>13528.323211201334</v>
      </c>
      <c r="E19">
        <f t="shared" si="2"/>
        <v>0.39022649644565466</v>
      </c>
      <c r="F19">
        <f t="shared" si="3"/>
        <v>2.4565390856144956E-2</v>
      </c>
      <c r="G19" s="7">
        <f t="shared" si="4"/>
        <v>3997.4279900863839</v>
      </c>
      <c r="H19" s="8">
        <f t="shared" si="5"/>
        <v>15.885214232121232</v>
      </c>
      <c r="I19" s="7">
        <f t="shared" si="6"/>
        <v>3997.4279900863839</v>
      </c>
      <c r="J19" s="7">
        <f t="shared" si="7"/>
        <v>8708.1677318777292</v>
      </c>
      <c r="K19" s="7">
        <f t="shared" si="8"/>
        <v>11673.147093669879</v>
      </c>
      <c r="L19" s="10">
        <f t="shared" si="9"/>
        <v>0.71706032735179703</v>
      </c>
      <c r="M19">
        <f t="shared" si="10"/>
        <v>6019.8114414369393</v>
      </c>
      <c r="N19">
        <f t="shared" si="11"/>
        <v>0.35832210960934163</v>
      </c>
      <c r="O19">
        <f t="shared" si="12"/>
        <v>17578.839345279051</v>
      </c>
      <c r="P19" s="7">
        <f t="shared" si="13"/>
        <v>2022.3834513505553</v>
      </c>
      <c r="Q19" s="8">
        <f t="shared" si="14"/>
        <v>1.8252310433209928</v>
      </c>
      <c r="R19" s="7">
        <f t="shared" si="15"/>
        <v>5905.6922516091727</v>
      </c>
      <c r="S19">
        <f t="shared" si="16"/>
        <v>7.0724014860305537</v>
      </c>
      <c r="T19" s="13">
        <f t="shared" si="17"/>
        <v>2.456539085614496E-2</v>
      </c>
      <c r="U19" s="13">
        <f t="shared" si="18"/>
        <v>3997.4279900863839</v>
      </c>
      <c r="V19" s="14">
        <f t="shared" si="19"/>
        <v>8708.1677318777292</v>
      </c>
      <c r="W19" s="14">
        <f t="shared" si="20"/>
        <v>11673.147093669879</v>
      </c>
      <c r="X19" s="14">
        <f t="shared" si="21"/>
        <v>2022.3834513505553</v>
      </c>
      <c r="Y19" s="15">
        <f t="shared" si="22"/>
        <v>1.8252310433209928</v>
      </c>
      <c r="Z19" s="14">
        <f t="shared" si="23"/>
        <v>5905.6922516091727</v>
      </c>
      <c r="AA19" s="13">
        <f t="shared" si="24"/>
        <v>7.0724014860305537</v>
      </c>
      <c r="AC19">
        <f t="shared" si="25"/>
        <v>3112.8235378926242</v>
      </c>
      <c r="AD19">
        <f t="shared" si="26"/>
        <v>4.0464725037528373</v>
      </c>
    </row>
    <row r="20" spans="1:30" ht="12" customHeight="1">
      <c r="B20" s="8">
        <f t="shared" si="27"/>
        <v>228.46347370130587</v>
      </c>
      <c r="C20">
        <f t="shared" si="0"/>
        <v>822.46850532470114</v>
      </c>
      <c r="D20">
        <f t="shared" si="1"/>
        <v>14319.348665724221</v>
      </c>
      <c r="E20">
        <f t="shared" si="2"/>
        <v>0.36866971345756572</v>
      </c>
      <c r="F20">
        <f t="shared" si="3"/>
        <v>2.3860059144563083E-2</v>
      </c>
      <c r="G20" s="7">
        <f t="shared" si="4"/>
        <v>4109.6778508607995</v>
      </c>
      <c r="H20" s="8">
        <f t="shared" si="5"/>
        <v>15.451332757554095</v>
      </c>
      <c r="I20" s="7">
        <f t="shared" si="6"/>
        <v>4109.6778508608004</v>
      </c>
      <c r="J20" s="7">
        <f t="shared" si="7"/>
        <v>9210.7196332655694</v>
      </c>
      <c r="K20" s="7">
        <f t="shared" si="8"/>
        <v>12346.809159873417</v>
      </c>
      <c r="L20" s="10">
        <f t="shared" si="9"/>
        <v>0.73772642798761956</v>
      </c>
      <c r="M20">
        <f t="shared" si="10"/>
        <v>6019.8114414369393</v>
      </c>
      <c r="N20">
        <f t="shared" si="11"/>
        <v>0.35832210960934163</v>
      </c>
      <c r="O20">
        <f t="shared" si="12"/>
        <v>18085.471840639882</v>
      </c>
      <c r="P20" s="7">
        <f t="shared" si="13"/>
        <v>1910.1335905761398</v>
      </c>
      <c r="Q20" s="8">
        <f t="shared" si="14"/>
        <v>1.7238924041950812</v>
      </c>
      <c r="R20" s="7">
        <f t="shared" si="15"/>
        <v>5738.6626807664652</v>
      </c>
      <c r="S20">
        <f t="shared" si="16"/>
        <v>6.8723740997885541</v>
      </c>
      <c r="T20" s="13">
        <f t="shared" si="17"/>
        <v>2.386005914456309E-2</v>
      </c>
      <c r="U20" s="13">
        <f t="shared" si="18"/>
        <v>4109.6778508608004</v>
      </c>
      <c r="V20" s="14">
        <f t="shared" si="19"/>
        <v>9210.7196332655731</v>
      </c>
      <c r="W20" s="14">
        <f t="shared" si="20"/>
        <v>12346.809159873423</v>
      </c>
      <c r="X20" s="14">
        <f t="shared" si="21"/>
        <v>1910.1335905761389</v>
      </c>
      <c r="Y20" s="15">
        <f t="shared" si="22"/>
        <v>1.7238924041950805</v>
      </c>
      <c r="Z20" s="14">
        <f t="shared" si="23"/>
        <v>5738.6626807664597</v>
      </c>
      <c r="AA20" s="13">
        <f t="shared" si="24"/>
        <v>6.8723740997885487</v>
      </c>
      <c r="AC20">
        <f t="shared" si="25"/>
        <v>3115.0643151640488</v>
      </c>
      <c r="AD20">
        <f t="shared" si="26"/>
        <v>3.9359490049149368</v>
      </c>
    </row>
    <row r="21" spans="1:30" ht="12" customHeight="1">
      <c r="B21" s="8">
        <f t="shared" si="27"/>
        <v>234.86347370130588</v>
      </c>
      <c r="C21">
        <f t="shared" si="0"/>
        <v>845.50850532470122</v>
      </c>
      <c r="D21">
        <f t="shared" si="1"/>
        <v>15132.848082961807</v>
      </c>
      <c r="E21">
        <f t="shared" si="2"/>
        <v>0.3488510649515682</v>
      </c>
      <c r="F21">
        <f t="shared" si="3"/>
        <v>2.324695310545645E-2</v>
      </c>
      <c r="G21" s="7">
        <f t="shared" si="4"/>
        <v>4231.5522883710437</v>
      </c>
      <c r="H21" s="8">
        <f t="shared" si="5"/>
        <v>15.006313445424682</v>
      </c>
      <c r="I21" s="7">
        <f t="shared" si="6"/>
        <v>4231.5522883710455</v>
      </c>
      <c r="J21" s="7">
        <f t="shared" si="7"/>
        <v>9749.5416527321831</v>
      </c>
      <c r="K21" s="7">
        <f t="shared" si="8"/>
        <v>13069.090687308557</v>
      </c>
      <c r="L21" s="10">
        <f t="shared" si="9"/>
        <v>0.75839252862344197</v>
      </c>
      <c r="M21">
        <f t="shared" si="10"/>
        <v>6019.8114414369393</v>
      </c>
      <c r="N21">
        <f t="shared" si="11"/>
        <v>0.35832210960934163</v>
      </c>
      <c r="O21">
        <f t="shared" si="12"/>
        <v>18592.104336000706</v>
      </c>
      <c r="P21" s="7">
        <f t="shared" si="13"/>
        <v>1788.2591530658956</v>
      </c>
      <c r="Q21" s="8">
        <f t="shared" si="14"/>
        <v>1.613870839643633</v>
      </c>
      <c r="R21" s="7">
        <f t="shared" si="15"/>
        <v>5523.0136486921492</v>
      </c>
      <c r="S21">
        <f t="shared" si="16"/>
        <v>6.6141221506647456</v>
      </c>
      <c r="T21" s="13">
        <f t="shared" si="17"/>
        <v>2.324695310545646E-2</v>
      </c>
      <c r="U21" s="13">
        <f t="shared" si="18"/>
        <v>4231.5522883710455</v>
      </c>
      <c r="V21" s="14">
        <f t="shared" si="19"/>
        <v>9749.5416527321886</v>
      </c>
      <c r="W21" s="14">
        <f t="shared" si="20"/>
        <v>13069.090687308564</v>
      </c>
      <c r="X21" s="14">
        <f t="shared" si="21"/>
        <v>1788.2591530658938</v>
      </c>
      <c r="Y21" s="15">
        <f t="shared" si="22"/>
        <v>1.6138708396436314</v>
      </c>
      <c r="Z21" s="14">
        <f t="shared" si="23"/>
        <v>5523.0136486921419</v>
      </c>
      <c r="AA21" s="13">
        <f t="shared" si="24"/>
        <v>6.6141221506647367</v>
      </c>
      <c r="AC21">
        <f t="shared" si="25"/>
        <v>3110.0959658866996</v>
      </c>
      <c r="AD21">
        <f t="shared" si="26"/>
        <v>3.8225883423606097</v>
      </c>
    </row>
    <row r="22" spans="1:30" ht="12" customHeight="1">
      <c r="B22" s="8">
        <f t="shared" si="27"/>
        <v>241.26347370130588</v>
      </c>
      <c r="C22">
        <f t="shared" si="0"/>
        <v>868.54850532470118</v>
      </c>
      <c r="D22">
        <f t="shared" si="1"/>
        <v>15968.821462914091</v>
      </c>
      <c r="E22">
        <f t="shared" si="2"/>
        <v>0.33058858988133238</v>
      </c>
      <c r="F22">
        <f t="shared" si="3"/>
        <v>2.2711973035685767E-2</v>
      </c>
      <c r="G22" s="7">
        <f t="shared" si="4"/>
        <v>4362.5531307167612</v>
      </c>
      <c r="H22" s="8">
        <f t="shared" si="5"/>
        <v>14.555696652241581</v>
      </c>
      <c r="I22" s="7">
        <f t="shared" si="6"/>
        <v>4362.5531307167621</v>
      </c>
      <c r="J22" s="7">
        <f t="shared" si="7"/>
        <v>10325.267527952916</v>
      </c>
      <c r="K22" s="7">
        <f t="shared" si="8"/>
        <v>13840.84119028541</v>
      </c>
      <c r="L22" s="10">
        <f t="shared" si="9"/>
        <v>0.7790586292592645</v>
      </c>
      <c r="M22">
        <f t="shared" si="10"/>
        <v>6019.8114414369393</v>
      </c>
      <c r="N22">
        <f t="shared" si="11"/>
        <v>0.35832210960934163</v>
      </c>
      <c r="O22">
        <f t="shared" si="12"/>
        <v>19098.736831361537</v>
      </c>
      <c r="P22" s="7">
        <f t="shared" si="13"/>
        <v>1657.2583107201781</v>
      </c>
      <c r="Q22" s="8">
        <f t="shared" si="14"/>
        <v>1.4956170819352375</v>
      </c>
      <c r="R22" s="7">
        <f t="shared" si="15"/>
        <v>5257.8956410761275</v>
      </c>
      <c r="S22">
        <f t="shared" si="16"/>
        <v>6.2966282970820249</v>
      </c>
      <c r="T22" s="13">
        <f t="shared" si="17"/>
        <v>2.2711973035685774E-2</v>
      </c>
      <c r="U22" s="13">
        <f t="shared" si="18"/>
        <v>4362.5531307167621</v>
      </c>
      <c r="V22" s="14">
        <f t="shared" si="19"/>
        <v>10325.267527952919</v>
      </c>
      <c r="W22" s="14">
        <f t="shared" si="20"/>
        <v>13840.841190285415</v>
      </c>
      <c r="X22" s="14">
        <f t="shared" si="21"/>
        <v>1657.2583107201772</v>
      </c>
      <c r="Y22" s="15">
        <f t="shared" si="22"/>
        <v>1.4956170819352366</v>
      </c>
      <c r="Z22" s="14">
        <f t="shared" si="23"/>
        <v>5257.895641076122</v>
      </c>
      <c r="AA22" s="13">
        <f t="shared" si="24"/>
        <v>6.2966282970820178</v>
      </c>
      <c r="AC22">
        <f t="shared" si="25"/>
        <v>3098.9093262332608</v>
      </c>
      <c r="AD22">
        <f t="shared" si="26"/>
        <v>3.7078018222230593</v>
      </c>
    </row>
    <row r="23" spans="1:30" ht="12" customHeight="1">
      <c r="B23" s="8">
        <f t="shared" si="27"/>
        <v>247.66347370130589</v>
      </c>
      <c r="C23">
        <f t="shared" si="0"/>
        <v>891.58850532470126</v>
      </c>
      <c r="D23">
        <f t="shared" si="1"/>
        <v>16827.268805581072</v>
      </c>
      <c r="E23">
        <f t="shared" si="2"/>
        <v>0.31372352997300496</v>
      </c>
      <c r="F23">
        <f t="shared" si="3"/>
        <v>2.2243471233879351E-2</v>
      </c>
      <c r="G23" s="7">
        <f t="shared" si="4"/>
        <v>4502.2457304138989</v>
      </c>
      <c r="H23" s="8">
        <f t="shared" si="5"/>
        <v>14.104072456783101</v>
      </c>
      <c r="I23" s="7">
        <f t="shared" si="6"/>
        <v>4502.2457304138998</v>
      </c>
      <c r="J23" s="7">
        <f t="shared" si="7"/>
        <v>10938.560225272071</v>
      </c>
      <c r="K23" s="7">
        <f t="shared" si="8"/>
        <v>14662.949363635484</v>
      </c>
      <c r="L23" s="10">
        <f t="shared" si="9"/>
        <v>0.79972472989508692</v>
      </c>
      <c r="M23">
        <f t="shared" si="10"/>
        <v>6019.8114414369393</v>
      </c>
      <c r="N23">
        <f t="shared" si="11"/>
        <v>0.35832210960934163</v>
      </c>
      <c r="O23">
        <f t="shared" si="12"/>
        <v>19605.369326722361</v>
      </c>
      <c r="P23" s="7">
        <f t="shared" si="13"/>
        <v>1517.5657110230404</v>
      </c>
      <c r="Q23" s="8">
        <f t="shared" si="14"/>
        <v>1.3695243284321674</v>
      </c>
      <c r="R23" s="7">
        <f t="shared" si="15"/>
        <v>4942.419963086877</v>
      </c>
      <c r="S23">
        <f t="shared" si="16"/>
        <v>5.9188282765662716</v>
      </c>
      <c r="T23" s="13">
        <f t="shared" si="17"/>
        <v>2.2243471233879354E-2</v>
      </c>
      <c r="U23" s="13">
        <f t="shared" si="18"/>
        <v>4502.2457304138998</v>
      </c>
      <c r="V23" s="14">
        <f t="shared" si="19"/>
        <v>10938.560225272073</v>
      </c>
      <c r="W23" s="14">
        <f t="shared" si="20"/>
        <v>14662.949363635485</v>
      </c>
      <c r="X23" s="14">
        <f t="shared" si="21"/>
        <v>1517.5657110230395</v>
      </c>
      <c r="Y23" s="15">
        <f t="shared" si="22"/>
        <v>1.3695243284321668</v>
      </c>
      <c r="Z23" s="14">
        <f t="shared" si="23"/>
        <v>4942.4199630868752</v>
      </c>
      <c r="AA23" s="13">
        <f t="shared" si="24"/>
        <v>5.918828276566269</v>
      </c>
      <c r="AC23">
        <f t="shared" si="25"/>
        <v>3082.4127103243059</v>
      </c>
      <c r="AD23">
        <f t="shared" si="26"/>
        <v>3.5927586844819959</v>
      </c>
    </row>
    <row r="24" spans="1:30" ht="12" customHeight="1">
      <c r="B24" s="8">
        <f t="shared" si="27"/>
        <v>254.0634737013059</v>
      </c>
      <c r="C24">
        <f t="shared" si="0"/>
        <v>914.62850532470122</v>
      </c>
      <c r="D24">
        <f t="shared" si="1"/>
        <v>17708.190110962754</v>
      </c>
      <c r="E24">
        <f t="shared" si="2"/>
        <v>0.29811686775507024</v>
      </c>
      <c r="F24">
        <f t="shared" si="3"/>
        <v>2.1831776552997999E-2</v>
      </c>
      <c r="G24" s="7">
        <f t="shared" si="4"/>
        <v>4650.2494862328876</v>
      </c>
      <c r="H24" s="8">
        <f t="shared" si="5"/>
        <v>13.655181337687885</v>
      </c>
      <c r="I24" s="7">
        <f t="shared" si="6"/>
        <v>4650.2494862328876</v>
      </c>
      <c r="J24" s="7">
        <f t="shared" si="7"/>
        <v>11590.108258270899</v>
      </c>
      <c r="K24" s="7">
        <f t="shared" si="8"/>
        <v>15536.338147816217</v>
      </c>
      <c r="L24" s="10">
        <f t="shared" si="9"/>
        <v>0.82039083053090944</v>
      </c>
      <c r="M24">
        <f t="shared" si="10"/>
        <v>6019.8114414369393</v>
      </c>
      <c r="N24">
        <f t="shared" si="11"/>
        <v>0.35832210960934163</v>
      </c>
      <c r="O24">
        <f t="shared" si="12"/>
        <v>20112.001822083188</v>
      </c>
      <c r="P24" s="7">
        <f t="shared" si="13"/>
        <v>1369.5619552040516</v>
      </c>
      <c r="Q24" s="8">
        <f t="shared" si="14"/>
        <v>1.2359367790859765</v>
      </c>
      <c r="R24" s="7">
        <f t="shared" si="15"/>
        <v>4575.6636742669707</v>
      </c>
      <c r="S24">
        <f t="shared" si="16"/>
        <v>5.4796168155636789</v>
      </c>
      <c r="T24" s="13">
        <f t="shared" si="17"/>
        <v>2.193766541252171E-2</v>
      </c>
      <c r="U24" s="13">
        <f t="shared" si="18"/>
        <v>4672.8042065692089</v>
      </c>
      <c r="V24" s="14">
        <f t="shared" si="19"/>
        <v>11646.322801427539</v>
      </c>
      <c r="W24" s="14">
        <f t="shared" si="20"/>
        <v>15611.692763307694</v>
      </c>
      <c r="X24" s="14">
        <f t="shared" si="21"/>
        <v>1347.0072348677304</v>
      </c>
      <c r="Y24" s="15">
        <f t="shared" si="22"/>
        <v>1.2155795941091629</v>
      </c>
      <c r="Z24" s="14">
        <f t="shared" si="23"/>
        <v>4500.3090587754941</v>
      </c>
      <c r="AA24" s="13">
        <f t="shared" si="24"/>
        <v>5.3893753888391549</v>
      </c>
      <c r="AC24">
        <f t="shared" si="25"/>
        <v>3046.6507297442354</v>
      </c>
      <c r="AD24">
        <f t="shared" si="26"/>
        <v>3.4616221293578726</v>
      </c>
    </row>
    <row r="25" spans="1:30" ht="12" customHeight="1">
      <c r="B25" s="8">
        <f t="shared" si="27"/>
        <v>260.46347370130587</v>
      </c>
      <c r="C25">
        <f t="shared" si="0"/>
        <v>937.66850532470119</v>
      </c>
      <c r="D25">
        <f t="shared" si="1"/>
        <v>18611.585379059128</v>
      </c>
      <c r="E25">
        <f t="shared" si="2"/>
        <v>0.28364645257095228</v>
      </c>
      <c r="F25">
        <f t="shared" si="3"/>
        <v>2.1468820198358392E-2</v>
      </c>
      <c r="G25" s="7">
        <f t="shared" si="4"/>
        <v>4806.2299748125506</v>
      </c>
      <c r="H25" s="8">
        <f t="shared" si="5"/>
        <v>13.212018636806192</v>
      </c>
      <c r="I25" s="7">
        <f t="shared" si="6"/>
        <v>4806.2299748125524</v>
      </c>
      <c r="J25" s="7">
        <f t="shared" si="7"/>
        <v>12280.622549087233</v>
      </c>
      <c r="K25" s="7">
        <f t="shared" si="8"/>
        <v>16461.960521564655</v>
      </c>
      <c r="L25" s="10">
        <f t="shared" si="9"/>
        <v>0.84105693116673186</v>
      </c>
      <c r="M25">
        <f t="shared" si="10"/>
        <v>6019.8114414369393</v>
      </c>
      <c r="N25">
        <f t="shared" si="11"/>
        <v>0.35832210960934163</v>
      </c>
      <c r="O25">
        <f t="shared" si="12"/>
        <v>20618.634317444015</v>
      </c>
      <c r="P25" s="7">
        <f t="shared" si="13"/>
        <v>1213.5814666243887</v>
      </c>
      <c r="Q25" s="8">
        <f t="shared" si="14"/>
        <v>1.0951567224319558</v>
      </c>
      <c r="R25" s="7">
        <f t="shared" si="15"/>
        <v>4156.6737958793601</v>
      </c>
      <c r="S25">
        <f t="shared" si="16"/>
        <v>4.9778526679765989</v>
      </c>
      <c r="T25" s="13">
        <f t="shared" si="17"/>
        <v>2.6878999046597876E-2</v>
      </c>
      <c r="U25" s="13">
        <f t="shared" si="18"/>
        <v>6017.4080232222032</v>
      </c>
      <c r="V25" s="14">
        <f t="shared" si="19"/>
        <v>15375.360114748386</v>
      </c>
      <c r="W25" s="14">
        <f t="shared" si="20"/>
        <v>20610.402298590328</v>
      </c>
      <c r="X25" s="14">
        <f t="shared" si="21"/>
        <v>2.4034182147361207</v>
      </c>
      <c r="Y25" s="15">
        <f t="shared" si="22"/>
        <v>2.1687537596419E-3</v>
      </c>
      <c r="Z25" s="14">
        <f t="shared" si="23"/>
        <v>8.2320188536868955</v>
      </c>
      <c r="AA25" s="13">
        <f t="shared" si="24"/>
        <v>9.8583095585421023E-3</v>
      </c>
      <c r="AC25">
        <f t="shared" si="25"/>
        <v>2425.4671066073929</v>
      </c>
      <c r="AD25">
        <f t="shared" si="26"/>
        <v>2.6881146143310501</v>
      </c>
    </row>
    <row r="26" spans="1:30" ht="12" customHeight="1">
      <c r="B26" s="8">
        <f t="shared" si="27"/>
        <v>266.86347370130585</v>
      </c>
      <c r="C26">
        <f t="shared" si="0"/>
        <v>960.70850532470104</v>
      </c>
      <c r="D26">
        <f t="shared" si="1"/>
        <v>19537.454609870201</v>
      </c>
      <c r="E26">
        <f t="shared" si="2"/>
        <v>0.27020460315360378</v>
      </c>
      <c r="F26">
        <f t="shared" si="3"/>
        <v>2.1147839372380784E-2</v>
      </c>
      <c r="G26" s="7">
        <f t="shared" si="4"/>
        <v>4969.8923870026938</v>
      </c>
      <c r="H26" s="8">
        <f t="shared" si="5"/>
        <v>12.776936612564437</v>
      </c>
      <c r="I26" s="7">
        <f t="shared" si="6"/>
        <v>4969.8923870026947</v>
      </c>
      <c r="J26" s="7">
        <f t="shared" si="7"/>
        <v>13010.833741371865</v>
      </c>
      <c r="K26" s="7">
        <f t="shared" si="8"/>
        <v>17440.795899962286</v>
      </c>
      <c r="L26" s="10">
        <f t="shared" si="9"/>
        <v>0.86172303180255416</v>
      </c>
      <c r="M26">
        <f t="shared" si="10"/>
        <v>6019.8114414369393</v>
      </c>
      <c r="N26">
        <f t="shared" si="11"/>
        <v>0.35832210960934163</v>
      </c>
      <c r="O26">
        <f t="shared" si="12"/>
        <v>21125.266812804839</v>
      </c>
      <c r="P26" s="7">
        <f t="shared" si="13"/>
        <v>1049.9190544342455</v>
      </c>
      <c r="Q26" s="8">
        <f t="shared" si="14"/>
        <v>0.9474504448321609</v>
      </c>
      <c r="R26" s="7">
        <f t="shared" si="15"/>
        <v>3684.4709128425529</v>
      </c>
      <c r="S26">
        <f t="shared" si="16"/>
        <v>4.4123629286852477</v>
      </c>
      <c r="T26" s="13">
        <f t="shared" si="17"/>
        <v>3.1326763584340299E-2</v>
      </c>
      <c r="U26" s="13">
        <f t="shared" si="18"/>
        <v>7362.0118398751902</v>
      </c>
      <c r="V26" s="14">
        <f t="shared" si="19"/>
        <v>19273.236640118699</v>
      </c>
      <c r="W26" s="14">
        <f t="shared" si="20"/>
        <v>25835.437855386997</v>
      </c>
      <c r="X26" s="14">
        <f t="shared" si="21"/>
        <v>-1342.2003984382509</v>
      </c>
      <c r="Y26" s="15">
        <f t="shared" si="22"/>
        <v>-1.2112411138481369</v>
      </c>
      <c r="Z26" s="14">
        <f t="shared" si="23"/>
        <v>-4710.1710425821584</v>
      </c>
      <c r="AA26" s="13">
        <f t="shared" si="24"/>
        <v>-5.6406970193780888</v>
      </c>
      <c r="AC26">
        <f t="shared" si="25"/>
        <v>2031.1904455018152</v>
      </c>
      <c r="AD26">
        <f t="shared" si="26"/>
        <v>2.1971551797844908</v>
      </c>
    </row>
    <row r="27" spans="1:30" ht="12" customHeight="1">
      <c r="B27" s="8">
        <f t="shared" si="27"/>
        <v>273.26347370130583</v>
      </c>
      <c r="C27">
        <f t="shared" si="0"/>
        <v>983.748505324701</v>
      </c>
      <c r="D27">
        <f t="shared" si="1"/>
        <v>20485.79780339597</v>
      </c>
      <c r="E27">
        <f t="shared" si="2"/>
        <v>0.25769609854376263</v>
      </c>
      <c r="F27">
        <f t="shared" si="3"/>
        <v>2.0863141180645837E-2</v>
      </c>
      <c r="G27" s="7">
        <f t="shared" si="4"/>
        <v>5140.9760274117134</v>
      </c>
      <c r="H27" s="8">
        <f t="shared" si="5"/>
        <v>12.351740148449949</v>
      </c>
      <c r="I27" s="7">
        <f t="shared" si="6"/>
        <v>5140.9760274117143</v>
      </c>
      <c r="J27" s="7">
        <f t="shared" si="7"/>
        <v>13781.489890838169</v>
      </c>
      <c r="K27" s="7">
        <f t="shared" si="8"/>
        <v>18473.847038657063</v>
      </c>
      <c r="L27" s="10">
        <f t="shared" si="9"/>
        <v>0.88238913243837658</v>
      </c>
      <c r="M27">
        <f t="shared" si="10"/>
        <v>6019.8114414369393</v>
      </c>
      <c r="N27">
        <f t="shared" si="11"/>
        <v>0.35832210960934163</v>
      </c>
      <c r="O27">
        <f t="shared" si="12"/>
        <v>21631.899308165666</v>
      </c>
      <c r="P27" s="7">
        <f t="shared" si="13"/>
        <v>878.83541402522587</v>
      </c>
      <c r="Q27" s="8">
        <f t="shared" si="14"/>
        <v>0.7930531805408102</v>
      </c>
      <c r="R27" s="7">
        <f t="shared" si="15"/>
        <v>3158.0522695086038</v>
      </c>
      <c r="S27">
        <f t="shared" si="16"/>
        <v>3.7819467409174612</v>
      </c>
      <c r="T27" s="13">
        <f t="shared" si="17"/>
        <v>3.533324230247803E-2</v>
      </c>
      <c r="U27" s="13">
        <f t="shared" si="18"/>
        <v>8706.6156565281854</v>
      </c>
      <c r="V27" s="14">
        <f t="shared" si="19"/>
        <v>23339.952377538513</v>
      </c>
      <c r="W27" s="14">
        <f t="shared" si="20"/>
        <v>31286.799433697739</v>
      </c>
      <c r="X27" s="14">
        <f t="shared" si="21"/>
        <v>-2686.8042150912461</v>
      </c>
      <c r="Y27" s="15">
        <f t="shared" si="22"/>
        <v>-2.4251945782039228</v>
      </c>
      <c r="Z27" s="14">
        <f t="shared" si="23"/>
        <v>-9654.9001255320727</v>
      </c>
      <c r="AA27" s="13">
        <f t="shared" si="24"/>
        <v>-11.562290597970778</v>
      </c>
      <c r="AC27">
        <f t="shared" si="25"/>
        <v>1758.6938018573851</v>
      </c>
      <c r="AD27">
        <f t="shared" si="26"/>
        <v>1.8578381182461186</v>
      </c>
    </row>
    <row r="28" spans="1:30" ht="12" customHeight="1">
      <c r="B28" s="8">
        <f t="shared" si="27"/>
        <v>279.6634737013058</v>
      </c>
      <c r="C28">
        <f t="shared" si="0"/>
        <v>1006.788505324701</v>
      </c>
      <c r="D28">
        <f t="shared" si="1"/>
        <v>21456.614959636438</v>
      </c>
      <c r="E28">
        <f t="shared" si="2"/>
        <v>0.24603648708906012</v>
      </c>
      <c r="F28">
        <f t="shared" si="3"/>
        <v>2.0609913486556556E-2</v>
      </c>
      <c r="G28" s="7">
        <f t="shared" si="4"/>
        <v>5319.249684794142</v>
      </c>
      <c r="H28" s="8">
        <f t="shared" si="5"/>
        <v>11.937773889713069</v>
      </c>
      <c r="I28" s="7">
        <f t="shared" si="6"/>
        <v>5319.2496847941438</v>
      </c>
      <c r="J28" s="7">
        <f t="shared" si="7"/>
        <v>14593.354472917577</v>
      </c>
      <c r="K28" s="7">
        <f t="shared" si="8"/>
        <v>19562.137363160291</v>
      </c>
      <c r="L28" s="10">
        <f t="shared" si="9"/>
        <v>0.90305523307419899</v>
      </c>
      <c r="M28">
        <f t="shared" si="10"/>
        <v>6019.8114414369393</v>
      </c>
      <c r="N28">
        <f t="shared" si="11"/>
        <v>0.35832210960934163</v>
      </c>
      <c r="O28">
        <f t="shared" si="12"/>
        <v>22138.53180352649</v>
      </c>
      <c r="P28" s="7">
        <f t="shared" si="13"/>
        <v>700.56175664279726</v>
      </c>
      <c r="Q28" s="8">
        <f t="shared" si="14"/>
        <v>0.63217327591210548</v>
      </c>
      <c r="R28" s="7">
        <f t="shared" si="15"/>
        <v>2576.394440366199</v>
      </c>
      <c r="S28">
        <f t="shared" si="16"/>
        <v>3.085378494567145</v>
      </c>
      <c r="T28" s="13">
        <f t="shared" si="17"/>
        <v>3.8944357955002382E-2</v>
      </c>
      <c r="U28" s="13">
        <f t="shared" si="18"/>
        <v>10051.21947318118</v>
      </c>
      <c r="V28" s="14">
        <f t="shared" si="19"/>
        <v>27575.507327007806</v>
      </c>
      <c r="W28" s="14">
        <f t="shared" si="20"/>
        <v>36964.487033522528</v>
      </c>
      <c r="X28" s="14">
        <f t="shared" si="21"/>
        <v>-4031.4080317442404</v>
      </c>
      <c r="Y28" s="15">
        <f t="shared" si="22"/>
        <v>-3.6402384084050756</v>
      </c>
      <c r="Z28" s="14">
        <f t="shared" si="23"/>
        <v>-14825.955229996038</v>
      </c>
      <c r="AA28" s="13">
        <f t="shared" si="24"/>
        <v>-17.754922426219498</v>
      </c>
      <c r="AC28">
        <f t="shared" si="25"/>
        <v>1559.1037399560098</v>
      </c>
      <c r="AD28">
        <f t="shared" si="26"/>
        <v>1.6093054669412206</v>
      </c>
    </row>
    <row r="29" spans="1:30" ht="12" customHeight="1">
      <c r="B29" s="8">
        <f t="shared" si="27"/>
        <v>286.06347370130578</v>
      </c>
      <c r="C29">
        <f t="shared" si="0"/>
        <v>1029.8285053247009</v>
      </c>
      <c r="D29">
        <f t="shared" si="1"/>
        <v>22449.906078591601</v>
      </c>
      <c r="E29">
        <f t="shared" si="2"/>
        <v>0.23515065724598838</v>
      </c>
      <c r="F29">
        <f t="shared" si="3"/>
        <v>2.0384072566702719E-2</v>
      </c>
      <c r="G29" s="7">
        <f t="shared" si="4"/>
        <v>5504.5077192005356</v>
      </c>
      <c r="H29" s="8">
        <f t="shared" si="5"/>
        <v>11.535999809483892</v>
      </c>
      <c r="I29" s="7">
        <f t="shared" si="6"/>
        <v>5504.5077192005365</v>
      </c>
      <c r="J29" s="7">
        <f t="shared" si="7"/>
        <v>15447.204657859242</v>
      </c>
      <c r="K29" s="7">
        <f t="shared" si="8"/>
        <v>20706.708656647777</v>
      </c>
      <c r="L29" s="10">
        <f t="shared" si="9"/>
        <v>0.9237213337100213</v>
      </c>
      <c r="M29">
        <f t="shared" si="10"/>
        <v>6019.8114414369393</v>
      </c>
      <c r="N29">
        <f t="shared" si="11"/>
        <v>0.35832210960934163</v>
      </c>
      <c r="O29">
        <f t="shared" si="12"/>
        <v>22645.164298887317</v>
      </c>
      <c r="P29" s="7">
        <f t="shared" si="13"/>
        <v>515.3037222364037</v>
      </c>
      <c r="Q29" s="8">
        <f t="shared" si="14"/>
        <v>0.46499570659718992</v>
      </c>
      <c r="R29" s="7">
        <f t="shared" si="15"/>
        <v>1938.4556422395399</v>
      </c>
      <c r="S29">
        <f t="shared" si="16"/>
        <v>2.3214105951836013</v>
      </c>
      <c r="T29" s="13">
        <f t="shared" si="17"/>
        <v>4.2200556479742461E-2</v>
      </c>
      <c r="U29" s="13">
        <f t="shared" si="18"/>
        <v>11395.823289834167</v>
      </c>
      <c r="V29" s="14">
        <f t="shared" si="19"/>
        <v>31979.901488526561</v>
      </c>
      <c r="W29" s="14">
        <f t="shared" si="20"/>
        <v>42868.500654861338</v>
      </c>
      <c r="X29" s="14">
        <f t="shared" si="21"/>
        <v>-5376.0118483972274</v>
      </c>
      <c r="Y29" s="15">
        <f t="shared" si="22"/>
        <v>-4.856923801486027</v>
      </c>
      <c r="Z29" s="14">
        <f t="shared" si="23"/>
        <v>-20223.336355974021</v>
      </c>
      <c r="AA29" s="13">
        <f t="shared" si="24"/>
        <v>-24.218592504124217</v>
      </c>
      <c r="AC29">
        <f t="shared" si="25"/>
        <v>1406.6133131003978</v>
      </c>
      <c r="AD29">
        <f t="shared" si="26"/>
        <v>1.4194220142081468</v>
      </c>
    </row>
    <row r="30" spans="1:30" ht="12" customHeight="1" thickBot="1">
      <c r="B30" s="8">
        <f t="shared" si="27"/>
        <v>292.46347370130576</v>
      </c>
      <c r="C30">
        <f t="shared" si="0"/>
        <v>1052.8685053247007</v>
      </c>
      <c r="D30">
        <f t="shared" si="1"/>
        <v>23465.671160261463</v>
      </c>
      <c r="E30">
        <f t="shared" si="2"/>
        <v>0.22497162486584094</v>
      </c>
      <c r="F30">
        <f t="shared" si="3"/>
        <v>2.0182139780520338E-2</v>
      </c>
      <c r="G30" s="7">
        <f t="shared" si="4"/>
        <v>5696.5667418159392</v>
      </c>
      <c r="H30" s="8">
        <f t="shared" si="5"/>
        <v>11.147065044261659</v>
      </c>
      <c r="I30" s="7">
        <f t="shared" si="6"/>
        <v>5696.5667418159401</v>
      </c>
      <c r="J30" s="7">
        <f t="shared" si="7"/>
        <v>16343.829812306456</v>
      </c>
      <c r="K30" s="7">
        <f t="shared" si="8"/>
        <v>21908.619051349138</v>
      </c>
      <c r="L30" s="10">
        <f t="shared" si="9"/>
        <v>0.94438743434584371</v>
      </c>
      <c r="M30">
        <f t="shared" si="10"/>
        <v>6019.8114414369393</v>
      </c>
      <c r="N30">
        <f t="shared" si="11"/>
        <v>0.35832210960934163</v>
      </c>
      <c r="O30">
        <f t="shared" si="12"/>
        <v>23151.796794248141</v>
      </c>
      <c r="P30" s="7">
        <f t="shared" si="13"/>
        <v>323.24469962100011</v>
      </c>
      <c r="Q30" s="8">
        <f t="shared" si="14"/>
        <v>0.29168505955715979</v>
      </c>
      <c r="R30" s="7">
        <f>$O30-$K30</f>
        <v>1243.1777428990026</v>
      </c>
      <c r="S30">
        <f t="shared" si="16"/>
        <v>1.4887758693967363</v>
      </c>
      <c r="T30" s="13">
        <f t="shared" si="17"/>
        <v>4.5137552561121605E-2</v>
      </c>
      <c r="U30" s="13">
        <f t="shared" si="18"/>
        <v>12740.427106487161</v>
      </c>
      <c r="V30" s="14">
        <f t="shared" si="19"/>
        <v>36553.134862094827</v>
      </c>
      <c r="W30" s="14">
        <f t="shared" si="20"/>
        <v>48998.840297714247</v>
      </c>
      <c r="X30" s="14">
        <f t="shared" si="21"/>
        <v>-6720.6156650502217</v>
      </c>
      <c r="Y30" s="15">
        <f t="shared" si="22"/>
        <v>-6.0758086609223874</v>
      </c>
      <c r="Z30" s="14">
        <f t="shared" si="23"/>
        <v>-25847.043503466106</v>
      </c>
      <c r="AA30" s="13">
        <f t="shared" si="24"/>
        <v>-30.953300831685031</v>
      </c>
      <c r="AC30">
        <f t="shared" si="25"/>
        <v>1286.3100661939873</v>
      </c>
      <c r="AD30">
        <f t="shared" si="26"/>
        <v>1.2696185388777352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118</v>
      </c>
      <c r="B33">
        <f>SL!B33</f>
        <v>33</v>
      </c>
      <c r="D33">
        <f>SL!D33</f>
        <v>63500</v>
      </c>
      <c r="E33">
        <f>SL!$E$33</f>
        <v>9000</v>
      </c>
      <c r="G33">
        <v>25000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0.82</v>
      </c>
      <c r="O33">
        <f>SL!O33</f>
        <v>8400</v>
      </c>
      <c r="P33">
        <f>SL!P33</f>
        <v>2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7620</v>
      </c>
      <c r="G35">
        <f>288-6.5*$F$35/1000</f>
        <v>238.47</v>
      </c>
      <c r="H35">
        <f>G35/288</f>
        <v>0.82802083333333332</v>
      </c>
      <c r="J35">
        <f>1/(3.1415*$A$35*$K$33)</f>
        <v>4.3114869558519807E-2</v>
      </c>
      <c r="O35">
        <f>$O$33*$P$33</f>
        <v>16800</v>
      </c>
      <c r="Q35">
        <f>$O$35*$Q$33</f>
        <v>16800</v>
      </c>
      <c r="R35">
        <f>$Q$35*$R$33</f>
        <v>13440</v>
      </c>
      <c r="T35">
        <f>R35*G37</f>
        <v>6019.8114414369393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0.44790263701167704</v>
      </c>
      <c r="H37">
        <f>1.225*$G$37</f>
        <v>0.54868073033930442</v>
      </c>
      <c r="J37">
        <f>340.3*(1-2.255*0.00001*$F$35)^0.5</f>
        <v>309.68590121477922</v>
      </c>
      <c r="M37">
        <f>P57</f>
        <v>4647.3754992970444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407.74850532470077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7251.5742487087655</v>
      </c>
    </row>
    <row r="40" spans="1:20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472.05905910641133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7044.446831965578</v>
      </c>
    </row>
    <row r="41" spans="1:20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621.26466026875255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8028.9331329041297</v>
      </c>
    </row>
    <row r="42" spans="1:20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817.63027454546409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12201.339824182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1.8431148695585198E-2</v>
      </c>
      <c r="E46">
        <f t="shared" si="28"/>
        <v>1.8431148695585198E-2</v>
      </c>
      <c r="H46" s="9"/>
    </row>
    <row r="47" spans="1:20">
      <c r="B47">
        <f t="shared" ref="B47:B63" si="29">B46+$A$45</f>
        <v>0.2</v>
      </c>
      <c r="C47">
        <f t="shared" si="28"/>
        <v>1.9724594782340791E-2</v>
      </c>
      <c r="E47">
        <f t="shared" si="28"/>
        <v>1.9724594782340791E-2</v>
      </c>
      <c r="H47" s="9"/>
      <c r="J47" t="s">
        <v>74</v>
      </c>
      <c r="K47">
        <f>$R$35/$D$33</f>
        <v>0.21165354330708661</v>
      </c>
    </row>
    <row r="48" spans="1:20">
      <c r="B48">
        <f t="shared" si="29"/>
        <v>0.30000000000000004</v>
      </c>
      <c r="C48">
        <f t="shared" si="28"/>
        <v>2.1880338260266783E-2</v>
      </c>
      <c r="E48">
        <f t="shared" si="28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29"/>
        <v>0.4</v>
      </c>
      <c r="C49">
        <f t="shared" si="28"/>
        <v>2.4898379129363171E-2</v>
      </c>
      <c r="E49">
        <f t="shared" si="28"/>
        <v>2.4898379129363171E-2</v>
      </c>
      <c r="H49" s="9"/>
      <c r="J49" t="s">
        <v>76</v>
      </c>
      <c r="K49">
        <f>SQRT(($K$47*$E$35)*$K$48/($H$37*$J$33))</f>
        <v>471.46392206099836</v>
      </c>
      <c r="L49" t="s">
        <v>77</v>
      </c>
      <c r="O49" t="s">
        <v>78</v>
      </c>
      <c r="P49">
        <f>$K$49*3.6</f>
        <v>1697.270119419594</v>
      </c>
    </row>
    <row r="50" spans="2:17">
      <c r="B50">
        <f t="shared" si="29"/>
        <v>0.5</v>
      </c>
      <c r="C50">
        <f t="shared" si="28"/>
        <v>2.8778717389629949E-2</v>
      </c>
      <c r="E50">
        <f t="shared" si="28"/>
        <v>2.8778717389629949E-2</v>
      </c>
      <c r="H50" s="9"/>
    </row>
    <row r="51" spans="2:17">
      <c r="B51">
        <f t="shared" si="29"/>
        <v>0.6</v>
      </c>
      <c r="C51">
        <f t="shared" si="28"/>
        <v>3.3521353041067126E-2</v>
      </c>
      <c r="E51">
        <f t="shared" si="28"/>
        <v>3.3521353041067126E-2</v>
      </c>
      <c r="O51" t="s">
        <v>79</v>
      </c>
      <c r="P51">
        <f>$K$49/$J$37</f>
        <v>1.5223938842925231</v>
      </c>
    </row>
    <row r="52" spans="2:17">
      <c r="B52">
        <f t="shared" si="29"/>
        <v>0.7</v>
      </c>
      <c r="C52">
        <f t="shared" si="28"/>
        <v>3.9126286083674702E-2</v>
      </c>
      <c r="E52">
        <f t="shared" si="28"/>
        <v>3.9126286083674702E-2</v>
      </c>
    </row>
    <row r="53" spans="2:17">
      <c r="B53">
        <f t="shared" si="29"/>
        <v>0.79999999999999993</v>
      </c>
      <c r="C53">
        <f t="shared" si="28"/>
        <v>4.5593516517452672E-2</v>
      </c>
      <c r="E53">
        <f t="shared" si="28"/>
        <v>4.5593516517452672E-2</v>
      </c>
      <c r="J53" t="s">
        <v>80</v>
      </c>
      <c r="K53">
        <f>$M$33*$J$37</f>
        <v>253.94243899611894</v>
      </c>
      <c r="L53" t="s">
        <v>77</v>
      </c>
      <c r="O53" t="s">
        <v>80</v>
      </c>
      <c r="P53">
        <f>$K$53*3.6</f>
        <v>914.19278038602818</v>
      </c>
      <c r="Q53" t="s">
        <v>81</v>
      </c>
    </row>
    <row r="54" spans="2:17">
      <c r="B54">
        <f t="shared" si="29"/>
        <v>0.89999999999999991</v>
      </c>
      <c r="C54">
        <f t="shared" si="28"/>
        <v>5.292304434240104E-2</v>
      </c>
      <c r="E54">
        <f t="shared" si="28"/>
        <v>5.292304434240104E-2</v>
      </c>
      <c r="J54" t="s">
        <v>82</v>
      </c>
      <c r="K54">
        <f>0.5*$H$37*($K$53)^2</f>
        <v>17691.321924382031</v>
      </c>
      <c r="L54" t="s">
        <v>83</v>
      </c>
    </row>
    <row r="55" spans="2:17">
      <c r="B55">
        <f t="shared" si="29"/>
        <v>0.99999999999999989</v>
      </c>
      <c r="C55">
        <f t="shared" si="28"/>
        <v>6.1114869558519802E-2</v>
      </c>
      <c r="E55">
        <f t="shared" si="28"/>
        <v>6.1114869558519802E-2</v>
      </c>
      <c r="J55" t="s">
        <v>84</v>
      </c>
      <c r="K55">
        <f>(D33*9.81)/(K54*A33)</f>
        <v>0.29840111395044483</v>
      </c>
    </row>
    <row r="56" spans="2:17">
      <c r="B56">
        <f t="shared" si="29"/>
        <v>1.0999999999999999</v>
      </c>
      <c r="C56">
        <f t="shared" si="28"/>
        <v>7.0168992165808949E-2</v>
      </c>
      <c r="E56">
        <f t="shared" si="28"/>
        <v>7.0168992165808949E-2</v>
      </c>
      <c r="J56" t="s">
        <v>85</v>
      </c>
      <c r="K56">
        <f>J33+J35*(K55)^2</f>
        <v>2.1839087022617998E-2</v>
      </c>
    </row>
    <row r="57" spans="2:17">
      <c r="B57">
        <f t="shared" si="29"/>
        <v>1.2</v>
      </c>
      <c r="C57">
        <f t="shared" si="28"/>
        <v>8.0085412164268524E-2</v>
      </c>
      <c r="E57">
        <f t="shared" si="28"/>
        <v>8.0085412164268524E-2</v>
      </c>
      <c r="J57" t="s">
        <v>86</v>
      </c>
      <c r="K57">
        <f>K54*A33*K56</f>
        <v>45590.753648104008</v>
      </c>
      <c r="L57" t="s">
        <v>87</v>
      </c>
      <c r="O57" t="s">
        <v>86</v>
      </c>
      <c r="P57">
        <f>K57/9.81</f>
        <v>4647.3754992970444</v>
      </c>
      <c r="Q57" t="s">
        <v>88</v>
      </c>
    </row>
    <row r="58" spans="2:17">
      <c r="B58">
        <f t="shared" si="29"/>
        <v>1.3</v>
      </c>
      <c r="C58">
        <f t="shared" si="28"/>
        <v>9.0864129553898484E-2</v>
      </c>
      <c r="E58">
        <f t="shared" si="28"/>
        <v>9.0864129553898484E-2</v>
      </c>
    </row>
    <row r="59" spans="2:17">
      <c r="B59">
        <f>B58+$A$45</f>
        <v>1.4000000000000001</v>
      </c>
      <c r="C59">
        <f t="shared" si="28"/>
        <v>0.10250514433469884</v>
      </c>
      <c r="E59">
        <f t="shared" si="28"/>
        <v>0.10250514433469884</v>
      </c>
      <c r="J59" t="s">
        <v>89</v>
      </c>
      <c r="K59">
        <f>($R$35-$P$57)/(14*$P$57)</f>
        <v>0.13513963037591117</v>
      </c>
    </row>
    <row r="60" spans="2:17">
      <c r="B60">
        <f t="shared" si="29"/>
        <v>1.5000000000000002</v>
      </c>
      <c r="C60">
        <f t="shared" si="28"/>
        <v>0.1150084565066696</v>
      </c>
      <c r="E60">
        <f t="shared" si="28"/>
        <v>0.1150084565066696</v>
      </c>
      <c r="J60" t="s">
        <v>90</v>
      </c>
      <c r="K60">
        <f>M33+K59</f>
        <v>0.9551396303759111</v>
      </c>
    </row>
    <row r="61" spans="2:17">
      <c r="B61">
        <f t="shared" si="29"/>
        <v>1.6000000000000003</v>
      </c>
      <c r="C61">
        <f t="shared" si="28"/>
        <v>0.12837406606981075</v>
      </c>
      <c r="E61">
        <f t="shared" si="28"/>
        <v>0.12837406606981075</v>
      </c>
    </row>
    <row r="62" spans="2:17">
      <c r="B62">
        <f t="shared" si="29"/>
        <v>1.7000000000000004</v>
      </c>
      <c r="C62">
        <f t="shared" si="28"/>
        <v>0.14260197302412231</v>
      </c>
      <c r="E62">
        <f t="shared" si="28"/>
        <v>0.14260197302412231</v>
      </c>
    </row>
    <row r="63" spans="2:17">
      <c r="B63">
        <f t="shared" si="29"/>
        <v>1.8000000000000005</v>
      </c>
      <c r="C63">
        <f t="shared" si="28"/>
        <v>0.15769217736960423</v>
      </c>
      <c r="E63">
        <f t="shared" si="28"/>
        <v>0.15769217736960423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63"/>
  <sheetViews>
    <sheetView zoomScale="75" workbookViewId="0">
      <selection activeCell="T34" sqref="T34: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4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  <c r="AF1" s="2" t="s">
        <v>99</v>
      </c>
      <c r="AG1" s="2" t="s">
        <v>95</v>
      </c>
      <c r="AH1" s="2" t="s">
        <v>97</v>
      </c>
    </row>
    <row r="2" spans="1:34" ht="12" customHeight="1">
      <c r="A2">
        <f>SL!A2</f>
        <v>6</v>
      </c>
      <c r="B2" s="8">
        <f>$F$39/3.6</f>
        <v>123.96533059767694</v>
      </c>
      <c r="C2">
        <f>$B2*3.6</f>
        <v>446.27519015163699</v>
      </c>
      <c r="D2">
        <f>0.5*$H$37*($B2)^2</f>
        <v>3519.406779661017</v>
      </c>
      <c r="E2">
        <f>(2/$H$37)*($E$35)*(1/$B2)^2</f>
        <v>1.5000000000000004</v>
      </c>
      <c r="F2">
        <f>$J$33+$J$35*($E2)^2</f>
        <v>0.11500845650666963</v>
      </c>
      <c r="G2" s="7">
        <f>($F2*$D2*$A$33)/9.81</f>
        <v>4868.6913254490146</v>
      </c>
      <c r="H2" s="8">
        <f>$E2/$F2</f>
        <v>13.042519181300477</v>
      </c>
      <c r="I2" s="7">
        <f>$D$33/$H2</f>
        <v>4868.6913254490137</v>
      </c>
      <c r="J2" s="7">
        <f>$G2*9.81*$B2/1000</f>
        <v>5920.815000723198</v>
      </c>
      <c r="K2" s="7">
        <f>$J2/0.746</f>
        <v>7936.7493307281475</v>
      </c>
      <c r="L2" s="10">
        <f>$B2/$J$37</f>
        <v>0.40886692554495979</v>
      </c>
      <c r="M2">
        <f>$R$35*$G$37</f>
        <v>5025.3018833394099</v>
      </c>
      <c r="N2">
        <f>M2/$O$35</f>
        <v>0.29912511210353632</v>
      </c>
      <c r="O2">
        <f>$M2*9.81*$B2/746</f>
        <v>8192.0497097076914</v>
      </c>
      <c r="P2" s="7">
        <f>$M2-$G2</f>
        <v>156.61055789039528</v>
      </c>
      <c r="Q2" s="8">
        <f>57.3*ASIN($P2/$D$33)</f>
        <v>0.14131959156820487</v>
      </c>
      <c r="R2" s="7">
        <f>$O2-$K2</f>
        <v>255.30037897954389</v>
      </c>
      <c r="S2">
        <f>$R2*746/($D$33*9.81)</f>
        <v>0.30573668636172274</v>
      </c>
      <c r="T2" s="13">
        <f>U2*9.81/(D2*$A$33)</f>
        <v>0.11500845650666962</v>
      </c>
      <c r="U2" s="13">
        <f>IF(L2&lt;$M$33,I2,$M$37+$M$37*14*(L2-$M$33))</f>
        <v>4868.6913254490137</v>
      </c>
      <c r="V2" s="14">
        <f>$U2*9.81*$B2/1000</f>
        <v>5920.815000723197</v>
      </c>
      <c r="W2" s="14">
        <f>$V2/0.746</f>
        <v>7936.7493307281466</v>
      </c>
      <c r="X2" s="14">
        <f>$M2-$U2</f>
        <v>156.61055789039619</v>
      </c>
      <c r="Y2" s="15">
        <f>57.3*ASIN($X2/$D$33)</f>
        <v>0.14131959156820567</v>
      </c>
      <c r="Z2" s="14">
        <f>$O2-$W2</f>
        <v>255.3003789795448</v>
      </c>
      <c r="AA2" s="13">
        <f>$Z2*746/($D$33*9.81)</f>
        <v>0.3057366863617238</v>
      </c>
      <c r="AC2">
        <f>11.27*(2/$S$33)*SQRT(2/($H$37*$A$33))*(SQRT(E2))*(1/T2)*(SQRT($D$33)-SQRT($D$33-$E$33))</f>
        <v>1426.7438969015166</v>
      </c>
      <c r="AD2">
        <f>(1/$S$33)*(E2/T2)*LN($D$33/($D$33-$E$33))</f>
        <v>3.322347088028784</v>
      </c>
      <c r="AF2">
        <f>0.56+(L2-0.5)*0.4</f>
        <v>0.52354677021798401</v>
      </c>
      <c r="AG2">
        <f>11.27*(2/AF2)*SQRT(2/($H$37*$A$33))*(SQRT(E2))*(1/T2)*(SQRT($D$33)-SQRT($D$33-$E$33))</f>
        <v>1635.090476796345</v>
      </c>
      <c r="AH2">
        <f>(1/AF2)*(E2/T2)*LN($D$33/($D$33-$E$33))</f>
        <v>3.8075074973479341</v>
      </c>
    </row>
    <row r="3" spans="1:34" ht="12" customHeight="1">
      <c r="B3" s="8">
        <f>B2+$A$2</f>
        <v>129.96533059767694</v>
      </c>
      <c r="C3">
        <f t="shared" ref="C3:C30" si="0">$B3*3.6</f>
        <v>467.87519015163701</v>
      </c>
      <c r="D3">
        <f t="shared" ref="D3:D30" si="1">0.5*$H$37*($B3)^2</f>
        <v>3868.3344206609559</v>
      </c>
      <c r="E3">
        <f t="shared" ref="E3:E30" si="2">(2/$H$37)*($E$35)*(1/$B3)^2</f>
        <v>1.3646984969281741</v>
      </c>
      <c r="F3">
        <f t="shared" ref="F3:F30" si="3">$J$33+$J$35*($E3)^2</f>
        <v>9.8297218757367369E-2</v>
      </c>
      <c r="G3" s="7">
        <f t="shared" ref="G3:G30" si="4">($F3*$D3*$A$33)/9.81</f>
        <v>4573.8112888251726</v>
      </c>
      <c r="H3" s="8">
        <f t="shared" ref="H3:H30" si="5">$E3/$F3</f>
        <v>13.883388708044093</v>
      </c>
      <c r="I3" s="7">
        <f t="shared" ref="I3:I30" si="6">$D$33/$H3</f>
        <v>4573.8112888251726</v>
      </c>
      <c r="J3" s="7">
        <f t="shared" ref="J3:J30" si="7">$G3*9.81*$B3/1000</f>
        <v>5831.4259521492304</v>
      </c>
      <c r="K3" s="7">
        <f t="shared" ref="K3:K30" si="8">$J3/0.746</f>
        <v>7816.9248688327489</v>
      </c>
      <c r="L3" s="10">
        <f t="shared" ref="L3:L30" si="9">$B3/$J$37</f>
        <v>0.42865634200069042</v>
      </c>
      <c r="M3">
        <f t="shared" ref="M3:M30" si="10">$R$35*$G$37</f>
        <v>5025.3018833394099</v>
      </c>
      <c r="N3">
        <f t="shared" ref="N3:N30" si="11">M3/$O$35</f>
        <v>0.29912511210353632</v>
      </c>
      <c r="O3">
        <f t="shared" ref="O3:O30" si="12">$M3*9.81*$B3/746</f>
        <v>8588.5500701009332</v>
      </c>
      <c r="P3" s="7">
        <f t="shared" ref="P3:P30" si="13">$M3-$G3</f>
        <v>451.49059451423727</v>
      </c>
      <c r="Q3" s="8">
        <f t="shared" ref="Q3:Q30" si="14">57.3*ASIN($P3/$D$33)</f>
        <v>0.40741148099676117</v>
      </c>
      <c r="R3" s="7">
        <f t="shared" ref="R3:R29" si="15">$O3-$K3</f>
        <v>771.62520126818436</v>
      </c>
      <c r="S3">
        <f t="shared" ref="S3:S30" si="16">$R3*746/($D$33*9.81)</f>
        <v>0.92406495083125129</v>
      </c>
      <c r="T3" s="13">
        <f t="shared" ref="T3:T30" si="17">U3*9.81/(D3*$A$33)</f>
        <v>9.8297218757367355E-2</v>
      </c>
      <c r="U3" s="13">
        <f t="shared" ref="U3:U30" si="18">IF(L3&lt;$M$33,I3,$M$37+$M$37*14*(L3-$M$33))</f>
        <v>4573.8112888251726</v>
      </c>
      <c r="V3" s="14">
        <f t="shared" ref="V3:V30" si="19">$U3*9.81*$B3/1000</f>
        <v>5831.4259521492304</v>
      </c>
      <c r="W3" s="14">
        <f t="shared" ref="W3:W30" si="20">$V3/0.746</f>
        <v>7816.9248688327489</v>
      </c>
      <c r="X3" s="14">
        <f t="shared" ref="X3:X30" si="21">$M3-$U3</f>
        <v>451.49059451423727</v>
      </c>
      <c r="Y3" s="15">
        <f t="shared" ref="Y3:Y30" si="22">57.3*ASIN($X3/$D$33)</f>
        <v>0.40741148099676117</v>
      </c>
      <c r="Z3" s="14">
        <f t="shared" ref="Z3:Z30" si="23">$O3-$W3</f>
        <v>771.62520126818436</v>
      </c>
      <c r="AA3" s="13">
        <f t="shared" ref="AA3:AA30" si="24">$Z3*746/($D$33*9.81)</f>
        <v>0.92406495083125129</v>
      </c>
      <c r="AC3">
        <f t="shared" ref="AC3:AC30" si="25">11.27*(2/$S$33)*SQRT(2/($H$37*$A$33))*(SQRT(E3))*(1/T3)*(SQRT($D$33)-SQRT($D$33-$E$33))</f>
        <v>1592.2354740887542</v>
      </c>
      <c r="AD3">
        <f t="shared" ref="AD3:AD30" si="26">(1/$S$33)*(E3/T3)*LN($D$33/($D$33-$E$33))</f>
        <v>3.5365434702425946</v>
      </c>
      <c r="AF3">
        <f t="shared" ref="AF3:AF30" si="27">0.56+(L3-0.5)*0.4</f>
        <v>0.53146253680027622</v>
      </c>
      <c r="AG3">
        <f t="shared" ref="AG3:AG30" si="28">11.27*(2/AF3)*SQRT(2/($H$37*$A$33))*(SQRT(E3))*(1/T3)*(SQRT($D$33)-SQRT($D$33-$E$33))</f>
        <v>1797.5703239686111</v>
      </c>
      <c r="AH3">
        <f t="shared" ref="AH3:AH30" si="29">(1/AF3)*(E3/T3)*LN($D$33/($D$33-$E$33))</f>
        <v>3.9926164785213771</v>
      </c>
    </row>
    <row r="4" spans="1:34" ht="12" customHeight="1">
      <c r="B4" s="8">
        <f t="shared" ref="B4:B30" si="30">B3+$A$2</f>
        <v>135.96533059767694</v>
      </c>
      <c r="C4">
        <f t="shared" si="0"/>
        <v>489.47519015163698</v>
      </c>
      <c r="D4">
        <f t="shared" si="1"/>
        <v>4233.7513334656023</v>
      </c>
      <c r="E4">
        <f t="shared" si="2"/>
        <v>1.2469107780995321</v>
      </c>
      <c r="F4">
        <f t="shared" si="3"/>
        <v>8.503441664478481E-2</v>
      </c>
      <c r="G4" s="7">
        <f t="shared" si="4"/>
        <v>4330.4505436818163</v>
      </c>
      <c r="H4" s="8">
        <f t="shared" si="5"/>
        <v>14.663601248753972</v>
      </c>
      <c r="I4" s="7">
        <f t="shared" si="6"/>
        <v>4330.4505436818163</v>
      </c>
      <c r="J4" s="7">
        <f t="shared" si="7"/>
        <v>5776.0410815222485</v>
      </c>
      <c r="K4" s="7">
        <f t="shared" si="8"/>
        <v>7742.6824149091808</v>
      </c>
      <c r="L4" s="10">
        <f t="shared" si="9"/>
        <v>0.4484457584564211</v>
      </c>
      <c r="M4">
        <f t="shared" si="10"/>
        <v>5025.3018833394099</v>
      </c>
      <c r="N4">
        <f t="shared" si="11"/>
        <v>0.29912511210353632</v>
      </c>
      <c r="O4">
        <f t="shared" si="12"/>
        <v>8985.0504304941733</v>
      </c>
      <c r="P4" s="7">
        <f t="shared" si="13"/>
        <v>694.8513396575936</v>
      </c>
      <c r="Q4" s="8">
        <f t="shared" si="14"/>
        <v>0.62702010038108902</v>
      </c>
      <c r="R4" s="7">
        <f t="shared" si="15"/>
        <v>1242.3680155849925</v>
      </c>
      <c r="S4">
        <f t="shared" si="16"/>
        <v>1.4878061750044618</v>
      </c>
      <c r="T4" s="13">
        <f t="shared" si="17"/>
        <v>8.503441664478481E-2</v>
      </c>
      <c r="U4" s="13">
        <f t="shared" si="18"/>
        <v>4330.4505436818163</v>
      </c>
      <c r="V4" s="14">
        <f t="shared" si="19"/>
        <v>5776.0410815222485</v>
      </c>
      <c r="W4" s="14">
        <f t="shared" si="20"/>
        <v>7742.6824149091808</v>
      </c>
      <c r="X4" s="14">
        <f t="shared" si="21"/>
        <v>694.8513396575936</v>
      </c>
      <c r="Y4" s="15">
        <f t="shared" si="22"/>
        <v>0.62702010038108902</v>
      </c>
      <c r="Z4" s="14">
        <f t="shared" si="23"/>
        <v>1242.3680155849925</v>
      </c>
      <c r="AA4" s="13">
        <f t="shared" si="24"/>
        <v>1.4878061750044618</v>
      </c>
      <c r="AC4">
        <f t="shared" si="25"/>
        <v>1759.3535500236269</v>
      </c>
      <c r="AD4">
        <f t="shared" si="26"/>
        <v>3.7352885766624828</v>
      </c>
      <c r="AF4">
        <f t="shared" si="27"/>
        <v>0.53937830338256854</v>
      </c>
      <c r="AG4">
        <f t="shared" si="28"/>
        <v>1957.0904565389144</v>
      </c>
      <c r="AH4">
        <f t="shared" si="29"/>
        <v>4.1551043709814879</v>
      </c>
    </row>
    <row r="5" spans="1:34" ht="12" customHeight="1">
      <c r="B5" s="8">
        <f t="shared" si="30"/>
        <v>141.96533059767694</v>
      </c>
      <c r="C5">
        <f t="shared" si="0"/>
        <v>511.075190151637</v>
      </c>
      <c r="D5">
        <f t="shared" si="1"/>
        <v>4615.657518074956</v>
      </c>
      <c r="E5">
        <f t="shared" si="2"/>
        <v>1.1437395753082813</v>
      </c>
      <c r="F5">
        <f t="shared" si="3"/>
        <v>7.4400294782542259E-2</v>
      </c>
      <c r="G5" s="7">
        <f t="shared" si="4"/>
        <v>4130.676965880125</v>
      </c>
      <c r="H5" s="8">
        <f t="shared" si="5"/>
        <v>15.372782845164954</v>
      </c>
      <c r="I5" s="7">
        <f t="shared" si="6"/>
        <v>4130.676965880125</v>
      </c>
      <c r="J5" s="7">
        <f t="shared" si="7"/>
        <v>5752.7107555336679</v>
      </c>
      <c r="K5" s="7">
        <f t="shared" si="8"/>
        <v>7711.4085194821282</v>
      </c>
      <c r="L5" s="10">
        <f t="shared" si="9"/>
        <v>0.46823517491215172</v>
      </c>
      <c r="M5">
        <f t="shared" si="10"/>
        <v>5025.3018833394099</v>
      </c>
      <c r="N5">
        <f t="shared" si="11"/>
        <v>0.29912511210353632</v>
      </c>
      <c r="O5">
        <f t="shared" si="12"/>
        <v>9381.5507908874151</v>
      </c>
      <c r="P5" s="7">
        <f t="shared" si="13"/>
        <v>894.62491745928492</v>
      </c>
      <c r="Q5" s="8">
        <f t="shared" si="14"/>
        <v>0.8073024210793851</v>
      </c>
      <c r="R5" s="7">
        <f t="shared" si="15"/>
        <v>1670.1422714052869</v>
      </c>
      <c r="S5">
        <f t="shared" si="16"/>
        <v>2.0000901128823134</v>
      </c>
      <c r="T5" s="13">
        <f t="shared" si="17"/>
        <v>7.4400294782542259E-2</v>
      </c>
      <c r="U5" s="13">
        <f t="shared" si="18"/>
        <v>4130.676965880125</v>
      </c>
      <c r="V5" s="14">
        <f t="shared" si="19"/>
        <v>5752.7107555336679</v>
      </c>
      <c r="W5" s="14">
        <f t="shared" si="20"/>
        <v>7711.4085194821282</v>
      </c>
      <c r="X5" s="14">
        <f t="shared" si="21"/>
        <v>894.62491745928492</v>
      </c>
      <c r="Y5" s="15">
        <f t="shared" si="22"/>
        <v>0.8073024210793851</v>
      </c>
      <c r="Z5" s="14">
        <f t="shared" si="23"/>
        <v>1670.1422714052869</v>
      </c>
      <c r="AA5" s="13">
        <f t="shared" si="24"/>
        <v>2.0000901128823134</v>
      </c>
      <c r="AC5">
        <f t="shared" si="25"/>
        <v>1925.8350518113402</v>
      </c>
      <c r="AD5">
        <f t="shared" si="26"/>
        <v>3.915939828078522</v>
      </c>
      <c r="AF5">
        <f t="shared" si="27"/>
        <v>0.54729406996486074</v>
      </c>
      <c r="AG5">
        <f t="shared" si="28"/>
        <v>2111.2982845967863</v>
      </c>
      <c r="AH5">
        <f t="shared" si="29"/>
        <v>4.2930556455654054</v>
      </c>
    </row>
    <row r="6" spans="1:34" ht="12" customHeight="1">
      <c r="B6" s="8">
        <f t="shared" si="30"/>
        <v>147.96533059767694</v>
      </c>
      <c r="C6">
        <f t="shared" si="0"/>
        <v>532.67519015163703</v>
      </c>
      <c r="D6">
        <f t="shared" si="1"/>
        <v>5014.0529744890164</v>
      </c>
      <c r="E6">
        <f t="shared" si="2"/>
        <v>1.0528628629077299</v>
      </c>
      <c r="F6">
        <f t="shared" si="3"/>
        <v>6.579370417479484E-2</v>
      </c>
      <c r="G6" s="7">
        <f t="shared" si="4"/>
        <v>3968.1333270329351</v>
      </c>
      <c r="H6" s="8">
        <f t="shared" si="5"/>
        <v>16.002486500996781</v>
      </c>
      <c r="I6" s="7">
        <f t="shared" si="6"/>
        <v>3968.1333270329355</v>
      </c>
      <c r="J6" s="7">
        <f t="shared" si="7"/>
        <v>5759.9038255787627</v>
      </c>
      <c r="K6" s="7">
        <f t="shared" si="8"/>
        <v>7721.0507045291724</v>
      </c>
      <c r="L6" s="10">
        <f t="shared" si="9"/>
        <v>0.4880245913678824</v>
      </c>
      <c r="M6">
        <f t="shared" si="10"/>
        <v>5025.3018833394099</v>
      </c>
      <c r="N6">
        <f t="shared" si="11"/>
        <v>0.29912511210353632</v>
      </c>
      <c r="O6">
        <f t="shared" si="12"/>
        <v>9778.0511512806552</v>
      </c>
      <c r="P6" s="7">
        <f t="shared" si="13"/>
        <v>1057.1685563064748</v>
      </c>
      <c r="Q6" s="8">
        <f t="shared" si="14"/>
        <v>0.95399302187550561</v>
      </c>
      <c r="R6" s="7">
        <f t="shared" si="15"/>
        <v>2057.0004467514827</v>
      </c>
      <c r="S6">
        <f t="shared" si="16"/>
        <v>2.4633747233284469</v>
      </c>
      <c r="T6" s="13">
        <f t="shared" si="17"/>
        <v>6.579370417479484E-2</v>
      </c>
      <c r="U6" s="13">
        <f t="shared" si="18"/>
        <v>3968.1333270329355</v>
      </c>
      <c r="V6" s="14">
        <f t="shared" si="19"/>
        <v>5759.9038255787627</v>
      </c>
      <c r="W6" s="14">
        <f t="shared" si="20"/>
        <v>7721.0507045291724</v>
      </c>
      <c r="X6" s="14">
        <f t="shared" si="21"/>
        <v>1057.1685563064743</v>
      </c>
      <c r="Y6" s="15">
        <f t="shared" si="22"/>
        <v>0.95399302187550528</v>
      </c>
      <c r="Z6" s="14">
        <f t="shared" si="23"/>
        <v>2057.0004467514827</v>
      </c>
      <c r="AA6" s="13">
        <f t="shared" si="24"/>
        <v>2.4633747233284469</v>
      </c>
      <c r="AC6">
        <f t="shared" si="25"/>
        <v>2089.4488054347948</v>
      </c>
      <c r="AD6">
        <f t="shared" si="26"/>
        <v>4.0763455041747063</v>
      </c>
      <c r="AF6">
        <f t="shared" si="27"/>
        <v>0.55520983654715306</v>
      </c>
      <c r="AG6">
        <f t="shared" si="28"/>
        <v>2258.0098563408728</v>
      </c>
      <c r="AH6">
        <f t="shared" si="29"/>
        <v>4.4051944715448235</v>
      </c>
    </row>
    <row r="7" spans="1:34" ht="12" customHeight="1">
      <c r="B7" s="8">
        <f t="shared" si="30"/>
        <v>153.96533059767694</v>
      </c>
      <c r="C7">
        <f t="shared" si="0"/>
        <v>554.27519015163705</v>
      </c>
      <c r="D7">
        <f t="shared" si="1"/>
        <v>5428.9377027077862</v>
      </c>
      <c r="E7">
        <f t="shared" si="2"/>
        <v>0.97240205332591467</v>
      </c>
      <c r="F7">
        <f t="shared" si="3"/>
        <v>5.8767944113070014E-2</v>
      </c>
      <c r="G7" s="7">
        <f t="shared" si="4"/>
        <v>3837.6764409496686</v>
      </c>
      <c r="H7" s="8">
        <f t="shared" si="5"/>
        <v>16.546470495122392</v>
      </c>
      <c r="I7" s="7">
        <f t="shared" si="6"/>
        <v>3837.6764409496686</v>
      </c>
      <c r="J7" s="7">
        <f t="shared" si="7"/>
        <v>5796.4260864053513</v>
      </c>
      <c r="K7" s="7">
        <f t="shared" si="8"/>
        <v>7770.0081587203103</v>
      </c>
      <c r="L7" s="10">
        <f t="shared" si="9"/>
        <v>0.50781400782361308</v>
      </c>
      <c r="M7">
        <f t="shared" si="10"/>
        <v>5025.3018833394099</v>
      </c>
      <c r="N7">
        <f t="shared" si="11"/>
        <v>0.29912511210353632</v>
      </c>
      <c r="O7">
        <f t="shared" si="12"/>
        <v>10174.551511673895</v>
      </c>
      <c r="P7" s="7">
        <f t="shared" si="13"/>
        <v>1187.6254423897412</v>
      </c>
      <c r="Q7" s="8">
        <f t="shared" si="14"/>
        <v>1.0717307994908891</v>
      </c>
      <c r="R7" s="7">
        <f t="shared" si="15"/>
        <v>2404.5433529535849</v>
      </c>
      <c r="S7">
        <f t="shared" si="16"/>
        <v>2.8795770687204514</v>
      </c>
      <c r="T7" s="13">
        <f t="shared" si="17"/>
        <v>5.8767944113070014E-2</v>
      </c>
      <c r="U7" s="13">
        <f t="shared" si="18"/>
        <v>3837.6764409496686</v>
      </c>
      <c r="V7" s="14">
        <f t="shared" si="19"/>
        <v>5796.4260864053513</v>
      </c>
      <c r="W7" s="14">
        <f t="shared" si="20"/>
        <v>7770.0081587203103</v>
      </c>
      <c r="X7" s="14">
        <f t="shared" si="21"/>
        <v>1187.6254423897412</v>
      </c>
      <c r="Y7" s="15">
        <f t="shared" si="22"/>
        <v>1.0717307994908891</v>
      </c>
      <c r="Z7" s="14">
        <f t="shared" si="23"/>
        <v>2404.5433529535849</v>
      </c>
      <c r="AA7" s="13">
        <f t="shared" si="24"/>
        <v>2.8795770687204514</v>
      </c>
      <c r="AC7">
        <f t="shared" si="25"/>
        <v>2248.084361487583</v>
      </c>
      <c r="AD7">
        <f t="shared" si="26"/>
        <v>4.2149156388008979</v>
      </c>
      <c r="AF7">
        <f t="shared" si="27"/>
        <v>0.56312560312944526</v>
      </c>
      <c r="AG7">
        <f t="shared" si="28"/>
        <v>2395.2926476732941</v>
      </c>
      <c r="AH7">
        <f t="shared" si="29"/>
        <v>4.4909152935445746</v>
      </c>
    </row>
    <row r="8" spans="1:34" ht="12" customHeight="1">
      <c r="B8" s="8">
        <f t="shared" si="30"/>
        <v>159.96533059767694</v>
      </c>
      <c r="C8">
        <f t="shared" si="0"/>
        <v>575.87519015163696</v>
      </c>
      <c r="D8">
        <f t="shared" si="1"/>
        <v>5860.3117027312619</v>
      </c>
      <c r="E8">
        <f t="shared" si="2"/>
        <v>0.90082412630562614</v>
      </c>
      <c r="F8">
        <f t="shared" si="3"/>
        <v>5.2987031402038101E-2</v>
      </c>
      <c r="G8" s="7">
        <f t="shared" si="4"/>
        <v>3735.1092136356397</v>
      </c>
      <c r="H8" s="8">
        <f t="shared" si="5"/>
        <v>17.000841573301965</v>
      </c>
      <c r="I8" s="7">
        <f t="shared" si="6"/>
        <v>3735.1092136356401</v>
      </c>
      <c r="J8" s="7">
        <f t="shared" si="7"/>
        <v>5861.3570855427888</v>
      </c>
      <c r="K8" s="7">
        <f t="shared" si="8"/>
        <v>7857.0470315586981</v>
      </c>
      <c r="L8" s="10">
        <f t="shared" si="9"/>
        <v>0.5276034242793437</v>
      </c>
      <c r="M8">
        <f t="shared" si="10"/>
        <v>5025.3018833394099</v>
      </c>
      <c r="N8">
        <f t="shared" si="11"/>
        <v>0.29912511210353632</v>
      </c>
      <c r="O8">
        <f t="shared" si="12"/>
        <v>10571.051872067137</v>
      </c>
      <c r="P8" s="7">
        <f t="shared" si="13"/>
        <v>1290.1926697037702</v>
      </c>
      <c r="Q8" s="8">
        <f t="shared" si="14"/>
        <v>1.1643012193070474</v>
      </c>
      <c r="R8" s="7">
        <f t="shared" si="15"/>
        <v>2714.004840508439</v>
      </c>
      <c r="S8">
        <f t="shared" si="16"/>
        <v>3.2501747550214635</v>
      </c>
      <c r="T8" s="13">
        <f t="shared" si="17"/>
        <v>5.2987031402038108E-2</v>
      </c>
      <c r="U8" s="13">
        <f t="shared" si="18"/>
        <v>3735.1092136356401</v>
      </c>
      <c r="V8" s="14">
        <f t="shared" si="19"/>
        <v>5861.3570855427888</v>
      </c>
      <c r="W8" s="14">
        <f t="shared" si="20"/>
        <v>7857.0470315586981</v>
      </c>
      <c r="X8" s="14">
        <f t="shared" si="21"/>
        <v>1290.1926697037698</v>
      </c>
      <c r="Y8" s="15">
        <f t="shared" si="22"/>
        <v>1.164301219307047</v>
      </c>
      <c r="Z8" s="14">
        <f t="shared" si="23"/>
        <v>2714.004840508439</v>
      </c>
      <c r="AA8" s="13">
        <f t="shared" si="24"/>
        <v>3.2501747550214635</v>
      </c>
      <c r="AC8">
        <f t="shared" si="25"/>
        <v>2399.8305886206367</v>
      </c>
      <c r="AD8">
        <f t="shared" si="26"/>
        <v>4.3306584954906349</v>
      </c>
      <c r="AF8">
        <f t="shared" si="27"/>
        <v>0.57104136971173758</v>
      </c>
      <c r="AG8">
        <f t="shared" si="28"/>
        <v>2521.5307148398806</v>
      </c>
      <c r="AH8">
        <f t="shared" si="29"/>
        <v>4.5502747000730501</v>
      </c>
    </row>
    <row r="9" spans="1:34" ht="12" customHeight="1">
      <c r="B9" s="8">
        <f t="shared" si="30"/>
        <v>165.96533059767694</v>
      </c>
      <c r="C9">
        <f t="shared" si="0"/>
        <v>597.47519015163698</v>
      </c>
      <c r="D9">
        <f t="shared" si="1"/>
        <v>6308.1749745594452</v>
      </c>
      <c r="E9">
        <f t="shared" si="2"/>
        <v>0.83686806259843982</v>
      </c>
      <c r="F9">
        <f t="shared" si="3"/>
        <v>4.8195419313765246E-2</v>
      </c>
      <c r="G9" s="7">
        <f t="shared" si="4"/>
        <v>3656.9792338850316</v>
      </c>
      <c r="H9" s="8">
        <f t="shared" si="5"/>
        <v>17.36405813071574</v>
      </c>
      <c r="I9" s="7">
        <f t="shared" si="6"/>
        <v>3656.9792338850316</v>
      </c>
      <c r="J9" s="7">
        <f t="shared" si="7"/>
        <v>5954.0006395729788</v>
      </c>
      <c r="K9" s="7">
        <f t="shared" si="8"/>
        <v>7981.2341013042615</v>
      </c>
      <c r="L9" s="10">
        <f t="shared" si="9"/>
        <v>0.54739284073507433</v>
      </c>
      <c r="M9">
        <f t="shared" si="10"/>
        <v>5025.3018833394099</v>
      </c>
      <c r="N9">
        <f t="shared" si="11"/>
        <v>0.29912511210353632</v>
      </c>
      <c r="O9">
        <f t="shared" si="12"/>
        <v>10967.552232460379</v>
      </c>
      <c r="P9" s="7">
        <f t="shared" si="13"/>
        <v>1368.3226494543783</v>
      </c>
      <c r="Q9" s="8">
        <f t="shared" si="14"/>
        <v>1.2348182164590997</v>
      </c>
      <c r="R9" s="7">
        <f t="shared" si="15"/>
        <v>2986.3181311561175</v>
      </c>
      <c r="S9">
        <f t="shared" si="16"/>
        <v>3.5762853682044899</v>
      </c>
      <c r="T9" s="13">
        <f t="shared" si="17"/>
        <v>4.8195419313765253E-2</v>
      </c>
      <c r="U9" s="13">
        <f t="shared" si="18"/>
        <v>3656.9792338850316</v>
      </c>
      <c r="V9" s="14">
        <f t="shared" si="19"/>
        <v>5954.0006395729788</v>
      </c>
      <c r="W9" s="14">
        <f t="shared" si="20"/>
        <v>7981.2341013042615</v>
      </c>
      <c r="X9" s="14">
        <f t="shared" si="21"/>
        <v>1368.3226494543783</v>
      </c>
      <c r="Y9" s="15">
        <f t="shared" si="22"/>
        <v>1.2348182164590997</v>
      </c>
      <c r="Z9" s="14">
        <f t="shared" si="23"/>
        <v>2986.3181311561175</v>
      </c>
      <c r="AA9" s="13">
        <f t="shared" si="24"/>
        <v>3.5762853682044899</v>
      </c>
      <c r="AC9">
        <f t="shared" si="25"/>
        <v>2543.0383109436216</v>
      </c>
      <c r="AD9">
        <f t="shared" si="26"/>
        <v>4.4231813781541014</v>
      </c>
      <c r="AF9">
        <f t="shared" si="27"/>
        <v>0.57895713629402978</v>
      </c>
      <c r="AG9">
        <f t="shared" si="28"/>
        <v>2635.467966304273</v>
      </c>
      <c r="AH9">
        <f t="shared" si="29"/>
        <v>4.5839469980116867</v>
      </c>
    </row>
    <row r="10" spans="1:34" ht="12" customHeight="1">
      <c r="B10" s="8">
        <f t="shared" si="30"/>
        <v>171.96533059767694</v>
      </c>
      <c r="C10">
        <f t="shared" si="0"/>
        <v>619.075190151637</v>
      </c>
      <c r="D10">
        <f t="shared" si="1"/>
        <v>6772.5275181923353</v>
      </c>
      <c r="E10">
        <f t="shared" si="2"/>
        <v>0.77948892127950764</v>
      </c>
      <c r="F10">
        <f t="shared" si="3"/>
        <v>4.4196723156975926E-2</v>
      </c>
      <c r="G10" s="7">
        <f t="shared" si="4"/>
        <v>3600.4256684767224</v>
      </c>
      <c r="H10" s="8">
        <f t="shared" si="5"/>
        <v>17.636803491312108</v>
      </c>
      <c r="I10" s="7">
        <f t="shared" si="6"/>
        <v>3600.4256684767233</v>
      </c>
      <c r="J10" s="7">
        <f t="shared" si="7"/>
        <v>6073.845709548943</v>
      </c>
      <c r="K10" s="7">
        <f t="shared" si="8"/>
        <v>8141.8843291540788</v>
      </c>
      <c r="L10" s="10">
        <f t="shared" si="9"/>
        <v>0.56718225719080506</v>
      </c>
      <c r="M10">
        <f t="shared" si="10"/>
        <v>5025.3018833394099</v>
      </c>
      <c r="N10">
        <f t="shared" si="11"/>
        <v>0.29912511210353632</v>
      </c>
      <c r="O10">
        <f t="shared" si="12"/>
        <v>11364.052592853619</v>
      </c>
      <c r="P10" s="7">
        <f t="shared" si="13"/>
        <v>1424.8762148626874</v>
      </c>
      <c r="Q10" s="8">
        <f t="shared" si="14"/>
        <v>1.2858623652102541</v>
      </c>
      <c r="R10" s="7">
        <f t="shared" si="15"/>
        <v>3222.1682636995401</v>
      </c>
      <c r="S10">
        <f t="shared" si="16"/>
        <v>3.8587292810965144</v>
      </c>
      <c r="T10" s="13">
        <f t="shared" si="17"/>
        <v>4.4196723156975933E-2</v>
      </c>
      <c r="U10" s="13">
        <f t="shared" si="18"/>
        <v>3600.4256684767233</v>
      </c>
      <c r="V10" s="14">
        <f t="shared" si="19"/>
        <v>6073.8457095489448</v>
      </c>
      <c r="W10" s="14">
        <f t="shared" si="20"/>
        <v>8141.8843291540816</v>
      </c>
      <c r="X10" s="14">
        <f t="shared" si="21"/>
        <v>1424.8762148626865</v>
      </c>
      <c r="Y10" s="15">
        <f t="shared" si="22"/>
        <v>1.2858623652102534</v>
      </c>
      <c r="Z10" s="14">
        <f t="shared" si="23"/>
        <v>3222.1682636995374</v>
      </c>
      <c r="AA10" s="13">
        <f t="shared" si="24"/>
        <v>3.8587292810965104</v>
      </c>
      <c r="AC10">
        <f t="shared" si="25"/>
        <v>2676.3633338790851</v>
      </c>
      <c r="AD10">
        <f t="shared" si="26"/>
        <v>4.492658351272139</v>
      </c>
      <c r="AF10">
        <f t="shared" si="27"/>
        <v>0.5868729028763221</v>
      </c>
      <c r="AG10">
        <f t="shared" si="28"/>
        <v>2736.2278824889995</v>
      </c>
      <c r="AH10">
        <f t="shared" si="29"/>
        <v>4.5931495517204937</v>
      </c>
    </row>
    <row r="11" spans="1:34" ht="12" customHeight="1">
      <c r="B11" s="8">
        <f t="shared" si="30"/>
        <v>177.96533059767694</v>
      </c>
      <c r="C11">
        <f t="shared" si="0"/>
        <v>640.67519015163703</v>
      </c>
      <c r="D11">
        <f t="shared" si="1"/>
        <v>7253.3693336299348</v>
      </c>
      <c r="E11">
        <f t="shared" si="2"/>
        <v>0.72781488528581573</v>
      </c>
      <c r="F11">
        <f t="shared" si="3"/>
        <v>4.0838571883063626E-2</v>
      </c>
      <c r="G11" s="7">
        <f t="shared" si="4"/>
        <v>3563.061661697343</v>
      </c>
      <c r="H11" s="8">
        <f t="shared" si="5"/>
        <v>17.821751636414387</v>
      </c>
      <c r="I11" s="7">
        <f t="shared" si="6"/>
        <v>3563.0616616973439</v>
      </c>
      <c r="J11" s="7">
        <f t="shared" si="7"/>
        <v>6220.535190791622</v>
      </c>
      <c r="K11" s="7">
        <f t="shared" si="8"/>
        <v>8338.5190225088772</v>
      </c>
      <c r="L11" s="10">
        <f t="shared" si="9"/>
        <v>0.58697167364653569</v>
      </c>
      <c r="M11">
        <f t="shared" si="10"/>
        <v>5025.3018833394099</v>
      </c>
      <c r="N11">
        <f t="shared" si="11"/>
        <v>0.29912511210353632</v>
      </c>
      <c r="O11">
        <f t="shared" si="12"/>
        <v>11760.552953246861</v>
      </c>
      <c r="P11" s="7">
        <f t="shared" si="13"/>
        <v>1462.2402216420669</v>
      </c>
      <c r="Q11" s="8">
        <f t="shared" si="14"/>
        <v>1.3195869487639471</v>
      </c>
      <c r="R11" s="7">
        <f t="shared" si="15"/>
        <v>3422.0339307379836</v>
      </c>
      <c r="S11">
        <f t="shared" si="16"/>
        <v>4.0980797552401702</v>
      </c>
      <c r="T11" s="13">
        <f t="shared" si="17"/>
        <v>4.083857188306364E-2</v>
      </c>
      <c r="U11" s="13">
        <f t="shared" si="18"/>
        <v>3563.0616616973439</v>
      </c>
      <c r="V11" s="14">
        <f t="shared" si="19"/>
        <v>6220.5351907916238</v>
      </c>
      <c r="W11" s="14">
        <f t="shared" si="20"/>
        <v>8338.5190225088791</v>
      </c>
      <c r="X11" s="14">
        <f t="shared" si="21"/>
        <v>1462.240221642066</v>
      </c>
      <c r="Y11" s="15">
        <f t="shared" si="22"/>
        <v>1.3195869487639464</v>
      </c>
      <c r="Z11" s="14">
        <f t="shared" si="23"/>
        <v>3422.0339307379818</v>
      </c>
      <c r="AA11" s="13">
        <f t="shared" si="24"/>
        <v>4.0980797552401684</v>
      </c>
      <c r="AC11">
        <f t="shared" si="25"/>
        <v>2798.7885542488752</v>
      </c>
      <c r="AD11">
        <f t="shared" si="26"/>
        <v>4.539770563474046</v>
      </c>
      <c r="AF11">
        <f t="shared" si="27"/>
        <v>0.59478866945861431</v>
      </c>
      <c r="AG11">
        <f t="shared" si="28"/>
        <v>2823.3105618468235</v>
      </c>
      <c r="AH11">
        <f t="shared" si="29"/>
        <v>4.5795464472511362</v>
      </c>
    </row>
    <row r="12" spans="1:34" ht="12" customHeight="1">
      <c r="B12" s="8">
        <f t="shared" si="30"/>
        <v>183.96533059767694</v>
      </c>
      <c r="C12">
        <f t="shared" si="0"/>
        <v>662.27519015163705</v>
      </c>
      <c r="D12">
        <f t="shared" si="1"/>
        <v>7750.7004208722401</v>
      </c>
      <c r="E12">
        <f t="shared" si="2"/>
        <v>0.6811139487826352</v>
      </c>
      <c r="F12">
        <f t="shared" si="3"/>
        <v>3.8001686933103532E-2</v>
      </c>
      <c r="G12" s="7">
        <f t="shared" si="4"/>
        <v>3542.8831322057858</v>
      </c>
      <c r="H12" s="8">
        <f t="shared" si="5"/>
        <v>17.923255617089779</v>
      </c>
      <c r="I12" s="7">
        <f t="shared" si="6"/>
        <v>3542.8831322057868</v>
      </c>
      <c r="J12" s="7">
        <f t="shared" si="7"/>
        <v>6393.8408101815239</v>
      </c>
      <c r="K12" s="7">
        <f t="shared" si="8"/>
        <v>8570.832185229925</v>
      </c>
      <c r="L12" s="10">
        <f t="shared" si="9"/>
        <v>0.60676109010226631</v>
      </c>
      <c r="M12">
        <f t="shared" si="10"/>
        <v>5025.3018833394099</v>
      </c>
      <c r="N12">
        <f t="shared" si="11"/>
        <v>0.29912511210353632</v>
      </c>
      <c r="O12">
        <f t="shared" si="12"/>
        <v>12157.053313640101</v>
      </c>
      <c r="P12" s="7">
        <f t="shared" si="13"/>
        <v>1482.418751133624</v>
      </c>
      <c r="Q12" s="8">
        <f t="shared" si="14"/>
        <v>1.3378001876148971</v>
      </c>
      <c r="R12" s="7">
        <f t="shared" si="15"/>
        <v>3586.2211284101759</v>
      </c>
      <c r="S12">
        <f t="shared" si="16"/>
        <v>4.2947032383699604</v>
      </c>
      <c r="T12" s="13">
        <f t="shared" si="17"/>
        <v>3.8001686933103539E-2</v>
      </c>
      <c r="U12" s="13">
        <f t="shared" si="18"/>
        <v>3542.8831322057868</v>
      </c>
      <c r="V12" s="14">
        <f t="shared" si="19"/>
        <v>6393.8408101815248</v>
      </c>
      <c r="W12" s="14">
        <f t="shared" si="20"/>
        <v>8570.8321852299268</v>
      </c>
      <c r="X12" s="14">
        <f t="shared" si="21"/>
        <v>1482.4187511336231</v>
      </c>
      <c r="Y12" s="15">
        <f t="shared" si="22"/>
        <v>1.3378001876148964</v>
      </c>
      <c r="Z12" s="14">
        <f t="shared" si="23"/>
        <v>3586.2211284101741</v>
      </c>
      <c r="AA12" s="13">
        <f t="shared" si="24"/>
        <v>4.2947032383699577</v>
      </c>
      <c r="AC12">
        <f t="shared" si="25"/>
        <v>2909.6260767136282</v>
      </c>
      <c r="AD12">
        <f t="shared" si="26"/>
        <v>4.565626876194961</v>
      </c>
      <c r="AF12">
        <f t="shared" si="27"/>
        <v>0.60270443604090662</v>
      </c>
      <c r="AG12">
        <f t="shared" si="28"/>
        <v>2896.5700957769095</v>
      </c>
      <c r="AH12">
        <f t="shared" si="29"/>
        <v>4.5451401415121664</v>
      </c>
    </row>
    <row r="13" spans="1:34" ht="12" customHeight="1">
      <c r="B13" s="8">
        <f t="shared" si="30"/>
        <v>189.96533059767694</v>
      </c>
      <c r="C13">
        <f t="shared" si="0"/>
        <v>683.87519015163696</v>
      </c>
      <c r="D13">
        <f t="shared" si="1"/>
        <v>8264.520779919254</v>
      </c>
      <c r="E13">
        <f t="shared" si="2"/>
        <v>0.63876784995428404</v>
      </c>
      <c r="F13">
        <f t="shared" si="3"/>
        <v>3.5591917322617683E-2</v>
      </c>
      <c r="G13" s="7">
        <f t="shared" si="4"/>
        <v>3538.1974063785055</v>
      </c>
      <c r="H13" s="8">
        <f t="shared" si="5"/>
        <v>17.946991845487478</v>
      </c>
      <c r="I13" s="7">
        <f t="shared" si="6"/>
        <v>3538.1974063785065</v>
      </c>
      <c r="J13" s="7">
        <f t="shared" si="7"/>
        <v>6593.6427806210777</v>
      </c>
      <c r="K13" s="7">
        <f t="shared" si="8"/>
        <v>8838.6632448003729</v>
      </c>
      <c r="L13" s="10">
        <f t="shared" si="9"/>
        <v>0.62655050655799693</v>
      </c>
      <c r="M13">
        <f t="shared" si="10"/>
        <v>5025.3018833394099</v>
      </c>
      <c r="N13">
        <f t="shared" si="11"/>
        <v>0.29912511210353632</v>
      </c>
      <c r="O13">
        <f t="shared" si="12"/>
        <v>12553.553674033341</v>
      </c>
      <c r="P13" s="7">
        <f t="shared" si="13"/>
        <v>1487.1044769609043</v>
      </c>
      <c r="Q13" s="8">
        <f t="shared" si="14"/>
        <v>1.3420295658077812</v>
      </c>
      <c r="R13" s="7">
        <f t="shared" si="15"/>
        <v>3714.890429232968</v>
      </c>
      <c r="S13">
        <f t="shared" si="16"/>
        <v>4.4487920251836774</v>
      </c>
      <c r="T13" s="13">
        <f t="shared" si="17"/>
        <v>3.5591917322617683E-2</v>
      </c>
      <c r="U13" s="13">
        <f t="shared" si="18"/>
        <v>3538.1974063785065</v>
      </c>
      <c r="V13" s="14">
        <f t="shared" si="19"/>
        <v>6593.6427806210786</v>
      </c>
      <c r="W13" s="14">
        <f t="shared" si="20"/>
        <v>8838.6632448003729</v>
      </c>
      <c r="X13" s="14">
        <f t="shared" si="21"/>
        <v>1487.1044769609034</v>
      </c>
      <c r="Y13" s="15">
        <f t="shared" si="22"/>
        <v>1.3420295658077803</v>
      </c>
      <c r="Z13" s="14">
        <f t="shared" si="23"/>
        <v>3714.890429232968</v>
      </c>
      <c r="AA13" s="13">
        <f t="shared" si="24"/>
        <v>4.4487920251836774</v>
      </c>
      <c r="AC13">
        <f t="shared" si="25"/>
        <v>3008.5020356406267</v>
      </c>
      <c r="AD13">
        <f t="shared" si="26"/>
        <v>4.5716732532944828</v>
      </c>
      <c r="AF13">
        <f t="shared" si="27"/>
        <v>0.61062020262319883</v>
      </c>
      <c r="AG13">
        <f t="shared" si="28"/>
        <v>2956.1767095646956</v>
      </c>
      <c r="AH13">
        <f t="shared" si="29"/>
        <v>4.4921604954976262</v>
      </c>
    </row>
    <row r="14" spans="1:34" ht="12" customHeight="1">
      <c r="B14" s="8">
        <f t="shared" si="30"/>
        <v>195.96533059767694</v>
      </c>
      <c r="C14">
        <f t="shared" si="0"/>
        <v>705.47519015163698</v>
      </c>
      <c r="D14">
        <f t="shared" si="1"/>
        <v>8794.8304107709737</v>
      </c>
      <c r="E14">
        <f t="shared" si="2"/>
        <v>0.60025150263571114</v>
      </c>
      <c r="F14">
        <f t="shared" si="3"/>
        <v>3.3534367972235565E-2</v>
      </c>
      <c r="G14" s="7">
        <f t="shared" si="4"/>
        <v>3547.5669063494161</v>
      </c>
      <c r="H14" s="8">
        <f t="shared" si="5"/>
        <v>17.899591939012634</v>
      </c>
      <c r="I14" s="7">
        <f t="shared" si="6"/>
        <v>3547.5669063494165</v>
      </c>
      <c r="J14" s="7">
        <f t="shared" si="7"/>
        <v>6819.9131930935873</v>
      </c>
      <c r="K14" s="7">
        <f t="shared" si="8"/>
        <v>9141.9747896696881</v>
      </c>
      <c r="L14" s="10">
        <f t="shared" si="9"/>
        <v>0.64633992301372767</v>
      </c>
      <c r="M14">
        <f t="shared" si="10"/>
        <v>5025.3018833394099</v>
      </c>
      <c r="N14">
        <f t="shared" si="11"/>
        <v>0.29912511210353632</v>
      </c>
      <c r="O14">
        <f t="shared" si="12"/>
        <v>12950.054034426581</v>
      </c>
      <c r="P14" s="7">
        <f t="shared" si="13"/>
        <v>1477.7349769899938</v>
      </c>
      <c r="Q14" s="8">
        <f t="shared" si="14"/>
        <v>1.3335725783144041</v>
      </c>
      <c r="R14" s="7">
        <f t="shared" si="15"/>
        <v>3808.0792447568929</v>
      </c>
      <c r="S14">
        <f t="shared" si="16"/>
        <v>4.5603909181353464</v>
      </c>
      <c r="T14" s="13">
        <f t="shared" si="17"/>
        <v>3.3534367972235565E-2</v>
      </c>
      <c r="U14" s="13">
        <f t="shared" si="18"/>
        <v>3547.5669063494165</v>
      </c>
      <c r="V14" s="14">
        <f t="shared" si="19"/>
        <v>6819.9131930935873</v>
      </c>
      <c r="W14" s="14">
        <f t="shared" si="20"/>
        <v>9141.9747896696881</v>
      </c>
      <c r="X14" s="14">
        <f t="shared" si="21"/>
        <v>1477.7349769899934</v>
      </c>
      <c r="Y14" s="15">
        <f t="shared" si="22"/>
        <v>1.3335725783144039</v>
      </c>
      <c r="Z14" s="14">
        <f t="shared" si="23"/>
        <v>3808.0792447568929</v>
      </c>
      <c r="AA14" s="13">
        <f t="shared" si="24"/>
        <v>4.5603909181353464</v>
      </c>
      <c r="AC14">
        <f t="shared" si="25"/>
        <v>3095.3279644445611</v>
      </c>
      <c r="AD14">
        <f t="shared" si="26"/>
        <v>4.5595989799842069</v>
      </c>
      <c r="AF14">
        <f t="shared" si="27"/>
        <v>0.61853596920549114</v>
      </c>
      <c r="AG14">
        <f t="shared" si="28"/>
        <v>3002.5687609603433</v>
      </c>
      <c r="AH14">
        <f t="shared" si="29"/>
        <v>4.4229592524822836</v>
      </c>
    </row>
    <row r="15" spans="1:34" ht="12" customHeight="1">
      <c r="B15" s="8">
        <f t="shared" si="30"/>
        <v>201.96533059767694</v>
      </c>
      <c r="C15">
        <f t="shared" si="0"/>
        <v>727.075190151637</v>
      </c>
      <c r="D15">
        <f t="shared" si="1"/>
        <v>9341.6293134274019</v>
      </c>
      <c r="E15">
        <f t="shared" si="2"/>
        <v>0.56511663997451456</v>
      </c>
      <c r="F15">
        <f t="shared" si="3"/>
        <v>3.1769027497925019E-2</v>
      </c>
      <c r="G15" s="7">
        <f t="shared" si="4"/>
        <v>3569.7643697223562</v>
      </c>
      <c r="H15" s="8">
        <f t="shared" si="5"/>
        <v>17.788288924217934</v>
      </c>
      <c r="I15" s="7">
        <f t="shared" si="6"/>
        <v>3569.7643697223562</v>
      </c>
      <c r="J15" s="7">
        <f t="shared" si="7"/>
        <v>7072.702369061346</v>
      </c>
      <c r="K15" s="7">
        <f t="shared" si="8"/>
        <v>9480.834274881161</v>
      </c>
      <c r="L15" s="10">
        <f t="shared" si="9"/>
        <v>0.66612933946945829</v>
      </c>
      <c r="M15">
        <f t="shared" si="10"/>
        <v>5025.3018833394099</v>
      </c>
      <c r="N15">
        <f t="shared" si="11"/>
        <v>0.29912511210353632</v>
      </c>
      <c r="O15">
        <f t="shared" si="12"/>
        <v>13346.554394819823</v>
      </c>
      <c r="P15" s="7">
        <f t="shared" si="13"/>
        <v>1455.5375136170537</v>
      </c>
      <c r="Q15" s="8">
        <f t="shared" si="14"/>
        <v>1.3135370814979299</v>
      </c>
      <c r="R15" s="7">
        <f t="shared" si="15"/>
        <v>3865.7201199386618</v>
      </c>
      <c r="S15">
        <f t="shared" si="16"/>
        <v>4.6294191359840786</v>
      </c>
      <c r="T15" s="13">
        <f t="shared" si="17"/>
        <v>3.1769027497925019E-2</v>
      </c>
      <c r="U15" s="13">
        <f t="shared" si="18"/>
        <v>3569.7643697223562</v>
      </c>
      <c r="V15" s="14">
        <f t="shared" si="19"/>
        <v>7072.702369061346</v>
      </c>
      <c r="W15" s="14">
        <f t="shared" si="20"/>
        <v>9480.834274881161</v>
      </c>
      <c r="X15" s="14">
        <f t="shared" si="21"/>
        <v>1455.5375136170537</v>
      </c>
      <c r="Y15" s="15">
        <f t="shared" si="22"/>
        <v>1.3135370814979299</v>
      </c>
      <c r="Z15" s="14">
        <f t="shared" si="23"/>
        <v>3865.7201199386618</v>
      </c>
      <c r="AA15" s="13">
        <f t="shared" si="24"/>
        <v>4.6294191359840786</v>
      </c>
      <c r="AC15">
        <f t="shared" si="25"/>
        <v>3170.2630286533285</v>
      </c>
      <c r="AD15">
        <f t="shared" si="26"/>
        <v>4.5312465396349397</v>
      </c>
      <c r="AF15">
        <f t="shared" si="27"/>
        <v>0.62645173578778335</v>
      </c>
      <c r="AG15">
        <f t="shared" si="28"/>
        <v>3036.3996274987912</v>
      </c>
      <c r="AH15">
        <f t="shared" si="29"/>
        <v>4.3399160198064584</v>
      </c>
    </row>
    <row r="16" spans="1:34" ht="12" customHeight="1">
      <c r="B16" s="8">
        <f t="shared" si="30"/>
        <v>207.96533059767694</v>
      </c>
      <c r="C16">
        <f t="shared" si="0"/>
        <v>748.67519015163703</v>
      </c>
      <c r="D16">
        <f t="shared" si="1"/>
        <v>9904.9174878885369</v>
      </c>
      <c r="E16">
        <f t="shared" si="2"/>
        <v>0.53297871243719874</v>
      </c>
      <c r="F16">
        <f t="shared" si="3"/>
        <v>3.024748181156232E-2</v>
      </c>
      <c r="G16" s="7">
        <f t="shared" si="4"/>
        <v>3603.7369790083808</v>
      </c>
      <c r="H16" s="8">
        <f t="shared" si="5"/>
        <v>17.620597832162801</v>
      </c>
      <c r="I16" s="7">
        <f t="shared" si="6"/>
        <v>3603.7369790083812</v>
      </c>
      <c r="J16" s="7">
        <f t="shared" si="7"/>
        <v>7352.1275753424707</v>
      </c>
      <c r="K16" s="7">
        <f t="shared" si="8"/>
        <v>9855.3988945609526</v>
      </c>
      <c r="L16" s="10">
        <f t="shared" si="9"/>
        <v>0.68591875592518892</v>
      </c>
      <c r="M16">
        <f t="shared" si="10"/>
        <v>5025.3018833394099</v>
      </c>
      <c r="N16">
        <f t="shared" si="11"/>
        <v>0.29912511210353632</v>
      </c>
      <c r="O16">
        <f t="shared" si="12"/>
        <v>13743.054755213063</v>
      </c>
      <c r="P16" s="7">
        <f t="shared" si="13"/>
        <v>1421.5649043310291</v>
      </c>
      <c r="Q16" s="8">
        <f t="shared" si="14"/>
        <v>1.2828736129602123</v>
      </c>
      <c r="R16" s="7">
        <f t="shared" si="15"/>
        <v>3887.6558606521103</v>
      </c>
      <c r="S16">
        <f t="shared" si="16"/>
        <v>4.6556884298465722</v>
      </c>
      <c r="T16" s="13">
        <f t="shared" si="17"/>
        <v>3.024748181156232E-2</v>
      </c>
      <c r="U16" s="13">
        <f t="shared" si="18"/>
        <v>3603.7369790083812</v>
      </c>
      <c r="V16" s="14">
        <f t="shared" si="19"/>
        <v>7352.1275753424716</v>
      </c>
      <c r="W16" s="14">
        <f t="shared" si="20"/>
        <v>9855.3988945609544</v>
      </c>
      <c r="X16" s="14">
        <f t="shared" si="21"/>
        <v>1421.5649043310286</v>
      </c>
      <c r="Y16" s="15">
        <f t="shared" si="22"/>
        <v>1.2828736129602119</v>
      </c>
      <c r="Z16" s="14">
        <f t="shared" si="23"/>
        <v>3887.6558606521085</v>
      </c>
      <c r="AA16" s="13">
        <f t="shared" si="24"/>
        <v>4.6556884298465695</v>
      </c>
      <c r="AC16">
        <f t="shared" si="25"/>
        <v>3233.671331062184</v>
      </c>
      <c r="AD16">
        <f t="shared" si="26"/>
        <v>4.4885302511914835</v>
      </c>
      <c r="AF16">
        <f t="shared" si="27"/>
        <v>0.63436750237007566</v>
      </c>
      <c r="AG16">
        <f t="shared" si="28"/>
        <v>3058.4839093876526</v>
      </c>
      <c r="AH16">
        <f t="shared" si="29"/>
        <v>4.2453595757239562</v>
      </c>
    </row>
    <row r="17" spans="1:34" ht="12" customHeight="1">
      <c r="B17" s="8">
        <f t="shared" si="30"/>
        <v>213.96533059767694</v>
      </c>
      <c r="C17">
        <f t="shared" si="0"/>
        <v>770.27519015163705</v>
      </c>
      <c r="D17">
        <f t="shared" si="1"/>
        <v>10484.69493415438</v>
      </c>
      <c r="E17">
        <f t="shared" si="2"/>
        <v>0.50350632065550882</v>
      </c>
      <c r="F17">
        <f t="shared" si="3"/>
        <v>2.893042201379678E-2</v>
      </c>
      <c r="G17" s="7">
        <f t="shared" si="4"/>
        <v>3648.5774309335784</v>
      </c>
      <c r="H17" s="8">
        <f t="shared" si="5"/>
        <v>17.404043411996859</v>
      </c>
      <c r="I17" s="7">
        <f t="shared" si="6"/>
        <v>3648.5774309335802</v>
      </c>
      <c r="J17" s="7">
        <f t="shared" si="7"/>
        <v>7658.3636377272842</v>
      </c>
      <c r="K17" s="7">
        <f t="shared" si="8"/>
        <v>10265.902999634429</v>
      </c>
      <c r="L17" s="10">
        <f t="shared" si="9"/>
        <v>0.70570817238091954</v>
      </c>
      <c r="M17">
        <f t="shared" si="10"/>
        <v>5025.3018833394099</v>
      </c>
      <c r="N17">
        <f t="shared" si="11"/>
        <v>0.29912511210353632</v>
      </c>
      <c r="O17">
        <f t="shared" si="12"/>
        <v>14139.555115606303</v>
      </c>
      <c r="P17" s="7">
        <f t="shared" si="13"/>
        <v>1376.7244524058315</v>
      </c>
      <c r="Q17" s="8">
        <f t="shared" si="14"/>
        <v>1.2424014575080864</v>
      </c>
      <c r="R17" s="7">
        <f t="shared" si="15"/>
        <v>3873.6521159718741</v>
      </c>
      <c r="S17">
        <f t="shared" si="16"/>
        <v>4.638918151195579</v>
      </c>
      <c r="T17" s="13">
        <f t="shared" si="17"/>
        <v>2.8930422013796787E-2</v>
      </c>
      <c r="U17" s="13">
        <f t="shared" si="18"/>
        <v>3648.5774309335802</v>
      </c>
      <c r="V17" s="14">
        <f t="shared" si="19"/>
        <v>7658.3636377272869</v>
      </c>
      <c r="W17" s="14">
        <f t="shared" si="20"/>
        <v>10265.902999634432</v>
      </c>
      <c r="X17" s="14">
        <f t="shared" si="21"/>
        <v>1376.7244524058297</v>
      </c>
      <c r="Y17" s="15">
        <f t="shared" si="22"/>
        <v>1.2424014575080846</v>
      </c>
      <c r="Z17" s="14">
        <f t="shared" si="23"/>
        <v>3873.6521159718704</v>
      </c>
      <c r="AA17" s="13">
        <f t="shared" si="24"/>
        <v>4.6389181511955746</v>
      </c>
      <c r="AC17">
        <f t="shared" si="25"/>
        <v>3286.0779665606647</v>
      </c>
      <c r="AD17">
        <f t="shared" si="26"/>
        <v>4.4333669091072627</v>
      </c>
      <c r="AF17">
        <f t="shared" si="27"/>
        <v>0.64228326895236787</v>
      </c>
      <c r="AG17">
        <f t="shared" si="28"/>
        <v>3069.7464424884733</v>
      </c>
      <c r="AH17">
        <f t="shared" si="29"/>
        <v>4.1415062076942037</v>
      </c>
    </row>
    <row r="18" spans="1:34" ht="12" customHeight="1">
      <c r="B18" s="8">
        <f t="shared" si="30"/>
        <v>219.96533059767694</v>
      </c>
      <c r="C18">
        <f t="shared" si="0"/>
        <v>791.87519015163696</v>
      </c>
      <c r="D18">
        <f t="shared" si="1"/>
        <v>11080.961652224933</v>
      </c>
      <c r="E18">
        <f t="shared" si="2"/>
        <v>0.4764126377453477</v>
      </c>
      <c r="F18">
        <f t="shared" si="3"/>
        <v>2.7785738889338531E-2</v>
      </c>
      <c r="G18" s="7">
        <f t="shared" si="4"/>
        <v>3703.5004525133986</v>
      </c>
      <c r="H18" s="8">
        <f t="shared" si="5"/>
        <v>17.145940931883896</v>
      </c>
      <c r="I18" s="7">
        <f t="shared" si="6"/>
        <v>3703.5004525133982</v>
      </c>
      <c r="J18" s="7">
        <f t="shared" si="7"/>
        <v>7991.6350907904653</v>
      </c>
      <c r="K18" s="7">
        <f t="shared" si="8"/>
        <v>10712.647574786146</v>
      </c>
      <c r="L18" s="10">
        <f t="shared" si="9"/>
        <v>0.72549758883665028</v>
      </c>
      <c r="M18">
        <f t="shared" si="10"/>
        <v>5025.3018833394099</v>
      </c>
      <c r="N18">
        <f t="shared" si="11"/>
        <v>0.29912511210353632</v>
      </c>
      <c r="O18">
        <f t="shared" si="12"/>
        <v>14536.055475999547</v>
      </c>
      <c r="P18" s="7">
        <f t="shared" si="13"/>
        <v>1321.8014308260113</v>
      </c>
      <c r="Q18" s="8">
        <f t="shared" si="14"/>
        <v>1.1928298053634443</v>
      </c>
      <c r="R18" s="7">
        <f t="shared" si="15"/>
        <v>3823.4079012134007</v>
      </c>
      <c r="S18">
        <f t="shared" si="16"/>
        <v>4.5787478537972612</v>
      </c>
      <c r="T18" s="13">
        <f t="shared" si="17"/>
        <v>2.7785738889338527E-2</v>
      </c>
      <c r="U18" s="13">
        <f t="shared" si="18"/>
        <v>3703.5004525133982</v>
      </c>
      <c r="V18" s="14">
        <f t="shared" si="19"/>
        <v>7991.6350907904643</v>
      </c>
      <c r="W18" s="14">
        <f t="shared" si="20"/>
        <v>10712.647574786146</v>
      </c>
      <c r="X18" s="14">
        <f t="shared" si="21"/>
        <v>1321.8014308260117</v>
      </c>
      <c r="Y18" s="15">
        <f t="shared" si="22"/>
        <v>1.1928298053634447</v>
      </c>
      <c r="Z18" s="14">
        <f t="shared" si="23"/>
        <v>3823.4079012134007</v>
      </c>
      <c r="AA18" s="13">
        <f t="shared" si="24"/>
        <v>4.5787478537972612</v>
      </c>
      <c r="AC18">
        <f t="shared" si="25"/>
        <v>3328.1267315870737</v>
      </c>
      <c r="AD18">
        <f t="shared" si="26"/>
        <v>4.3676199463237442</v>
      </c>
      <c r="AF18">
        <f t="shared" si="27"/>
        <v>0.65019903553466019</v>
      </c>
      <c r="AG18">
        <f t="shared" si="28"/>
        <v>3071.1765625893431</v>
      </c>
      <c r="AH18">
        <f t="shared" si="29"/>
        <v>4.0304150338201348</v>
      </c>
    </row>
    <row r="19" spans="1:34" ht="12" customHeight="1">
      <c r="B19" s="8">
        <f t="shared" si="30"/>
        <v>225.96533059767694</v>
      </c>
      <c r="C19">
        <f t="shared" si="0"/>
        <v>813.47519015163698</v>
      </c>
      <c r="D19">
        <f t="shared" si="1"/>
        <v>11693.71764210019</v>
      </c>
      <c r="E19">
        <f t="shared" si="2"/>
        <v>0.45144840426841348</v>
      </c>
      <c r="F19">
        <f t="shared" si="3"/>
        <v>2.6787054520194576E-2</v>
      </c>
      <c r="G19" s="7">
        <f t="shared" si="4"/>
        <v>3767.8236226991307</v>
      </c>
      <c r="H19" s="8">
        <f t="shared" si="5"/>
        <v>16.853230500877565</v>
      </c>
      <c r="I19" s="7">
        <f t="shared" si="6"/>
        <v>3767.8236226991312</v>
      </c>
      <c r="J19" s="7">
        <f t="shared" si="7"/>
        <v>8352.2095783674395</v>
      </c>
      <c r="K19" s="7">
        <f t="shared" si="8"/>
        <v>11195.991391913458</v>
      </c>
      <c r="L19" s="10">
        <f t="shared" si="9"/>
        <v>0.7452870052923809</v>
      </c>
      <c r="M19">
        <f t="shared" si="10"/>
        <v>5025.3018833394099</v>
      </c>
      <c r="N19">
        <f t="shared" si="11"/>
        <v>0.29912511210353632</v>
      </c>
      <c r="O19">
        <f t="shared" si="12"/>
        <v>14932.555836392787</v>
      </c>
      <c r="P19" s="7">
        <f t="shared" si="13"/>
        <v>1257.4782606402791</v>
      </c>
      <c r="Q19" s="8">
        <f t="shared" si="14"/>
        <v>1.1347750311337206</v>
      </c>
      <c r="R19" s="7">
        <f t="shared" si="15"/>
        <v>3736.5644444793288</v>
      </c>
      <c r="S19">
        <f t="shared" si="16"/>
        <v>4.4747478879523213</v>
      </c>
      <c r="T19" s="13">
        <f t="shared" si="17"/>
        <v>2.6787054520194576E-2</v>
      </c>
      <c r="U19" s="13">
        <f t="shared" si="18"/>
        <v>3767.8236226991312</v>
      </c>
      <c r="V19" s="14">
        <f t="shared" si="19"/>
        <v>8352.2095783674413</v>
      </c>
      <c r="W19" s="14">
        <f t="shared" si="20"/>
        <v>11195.99139191346</v>
      </c>
      <c r="X19" s="14">
        <f t="shared" si="21"/>
        <v>1257.4782606402787</v>
      </c>
      <c r="Y19" s="15">
        <f t="shared" si="22"/>
        <v>1.1347750311337201</v>
      </c>
      <c r="Z19" s="14">
        <f t="shared" si="23"/>
        <v>3736.564444479327</v>
      </c>
      <c r="AA19" s="13">
        <f t="shared" si="24"/>
        <v>4.4747478879523195</v>
      </c>
      <c r="AC19">
        <f t="shared" si="25"/>
        <v>3360.5415422172623</v>
      </c>
      <c r="AD19">
        <f t="shared" si="26"/>
        <v>4.2930572307492998</v>
      </c>
      <c r="AF19">
        <f t="shared" si="27"/>
        <v>0.65811480211695239</v>
      </c>
      <c r="AG19">
        <f t="shared" si="28"/>
        <v>3063.789051461024</v>
      </c>
      <c r="AH19">
        <f t="shared" si="29"/>
        <v>3.9139589782267703</v>
      </c>
    </row>
    <row r="20" spans="1:34" ht="12" customHeight="1">
      <c r="B20" s="8">
        <f t="shared" si="30"/>
        <v>231.96533059767694</v>
      </c>
      <c r="C20">
        <f t="shared" si="0"/>
        <v>835.075190151637</v>
      </c>
      <c r="D20">
        <f t="shared" si="1"/>
        <v>12322.962903780155</v>
      </c>
      <c r="E20">
        <f t="shared" si="2"/>
        <v>0.42839617474399128</v>
      </c>
      <c r="F20">
        <f t="shared" si="3"/>
        <v>2.5912582387460158E-2</v>
      </c>
      <c r="G20" s="7">
        <f t="shared" si="4"/>
        <v>3840.9516205111709</v>
      </c>
      <c r="H20" s="8">
        <f t="shared" si="5"/>
        <v>16.532361319237115</v>
      </c>
      <c r="I20" s="7">
        <f t="shared" si="6"/>
        <v>3840.9516205111713</v>
      </c>
      <c r="J20" s="7">
        <f t="shared" si="7"/>
        <v>8740.392278247873</v>
      </c>
      <c r="K20" s="7">
        <f t="shared" si="8"/>
        <v>11716.343536525299</v>
      </c>
      <c r="L20" s="10">
        <f t="shared" si="9"/>
        <v>0.76507642174811152</v>
      </c>
      <c r="M20">
        <f t="shared" si="10"/>
        <v>5025.3018833394099</v>
      </c>
      <c r="N20">
        <f t="shared" si="11"/>
        <v>0.29912511210353632</v>
      </c>
      <c r="O20">
        <f t="shared" si="12"/>
        <v>15329.056196786027</v>
      </c>
      <c r="P20" s="7">
        <f t="shared" si="13"/>
        <v>1184.350262828239</v>
      </c>
      <c r="Q20" s="8">
        <f t="shared" si="14"/>
        <v>1.0687748856408394</v>
      </c>
      <c r="R20" s="7">
        <f t="shared" si="15"/>
        <v>3612.7126602607277</v>
      </c>
      <c r="S20">
        <f t="shared" si="16"/>
        <v>4.3264283505574461</v>
      </c>
      <c r="T20" s="13">
        <f t="shared" si="17"/>
        <v>2.5912582387460165E-2</v>
      </c>
      <c r="U20" s="13">
        <f t="shared" si="18"/>
        <v>3840.9516205111713</v>
      </c>
      <c r="V20" s="14">
        <f t="shared" si="19"/>
        <v>8740.392278247873</v>
      </c>
      <c r="W20" s="14">
        <f t="shared" si="20"/>
        <v>11716.343536525299</v>
      </c>
      <c r="X20" s="14">
        <f t="shared" si="21"/>
        <v>1184.3502628282386</v>
      </c>
      <c r="Y20" s="15">
        <f t="shared" si="22"/>
        <v>1.068774885640839</v>
      </c>
      <c r="Z20" s="14">
        <f t="shared" si="23"/>
        <v>3612.7126602607277</v>
      </c>
      <c r="AA20" s="13">
        <f t="shared" si="24"/>
        <v>4.3264283505574461</v>
      </c>
      <c r="AC20">
        <f t="shared" si="25"/>
        <v>3384.0928091334367</v>
      </c>
      <c r="AD20">
        <f t="shared" si="26"/>
        <v>4.211321580109832</v>
      </c>
      <c r="AF20">
        <f t="shared" si="27"/>
        <v>0.66603056869924471</v>
      </c>
      <c r="AG20">
        <f t="shared" si="28"/>
        <v>3048.5923333001579</v>
      </c>
      <c r="AH20">
        <f t="shared" si="29"/>
        <v>3.7938092736504823</v>
      </c>
    </row>
    <row r="21" spans="1:34" ht="12" customHeight="1">
      <c r="B21" s="8">
        <f t="shared" si="30"/>
        <v>237.96533059767694</v>
      </c>
      <c r="C21">
        <f t="shared" si="0"/>
        <v>856.67519015163703</v>
      </c>
      <c r="D21">
        <f t="shared" si="1"/>
        <v>12968.697437264829</v>
      </c>
      <c r="E21">
        <f t="shared" si="2"/>
        <v>0.40706556653271098</v>
      </c>
      <c r="F21">
        <f t="shared" si="3"/>
        <v>2.5144236303348048E-2</v>
      </c>
      <c r="G21" s="7">
        <f t="shared" si="4"/>
        <v>3922.3632174604395</v>
      </c>
      <c r="H21" s="8">
        <f t="shared" si="5"/>
        <v>16.189219732973505</v>
      </c>
      <c r="I21" s="7">
        <f t="shared" si="6"/>
        <v>3922.36321746044</v>
      </c>
      <c r="J21" s="7">
        <f t="shared" si="7"/>
        <v>9156.5211703156565</v>
      </c>
      <c r="K21" s="7">
        <f t="shared" si="8"/>
        <v>12274.157064766296</v>
      </c>
      <c r="L21" s="10">
        <f t="shared" si="9"/>
        <v>0.78486583820384215</v>
      </c>
      <c r="M21">
        <f t="shared" si="10"/>
        <v>5025.3018833394099</v>
      </c>
      <c r="N21">
        <f t="shared" si="11"/>
        <v>0.29912511210353632</v>
      </c>
      <c r="O21">
        <f t="shared" si="12"/>
        <v>15725.556557179269</v>
      </c>
      <c r="P21" s="7">
        <f t="shared" si="13"/>
        <v>1102.9386658789704</v>
      </c>
      <c r="Q21" s="8">
        <f t="shared" si="14"/>
        <v>0.9953002152002981</v>
      </c>
      <c r="R21" s="7">
        <f t="shared" si="15"/>
        <v>3451.3994924129729</v>
      </c>
      <c r="S21">
        <f t="shared" si="16"/>
        <v>4.1332466811787389</v>
      </c>
      <c r="T21" s="13">
        <f t="shared" si="17"/>
        <v>2.5144236303348055E-2</v>
      </c>
      <c r="U21" s="13">
        <f t="shared" si="18"/>
        <v>3922.36321746044</v>
      </c>
      <c r="V21" s="14">
        <f t="shared" si="19"/>
        <v>9156.5211703156583</v>
      </c>
      <c r="W21" s="14">
        <f t="shared" si="20"/>
        <v>12274.157064766297</v>
      </c>
      <c r="X21" s="14">
        <f t="shared" si="21"/>
        <v>1102.9386658789699</v>
      </c>
      <c r="Y21" s="15">
        <f t="shared" si="22"/>
        <v>0.99530021520029766</v>
      </c>
      <c r="Z21" s="14">
        <f t="shared" si="23"/>
        <v>3451.3994924129711</v>
      </c>
      <c r="AA21" s="13">
        <f t="shared" si="24"/>
        <v>4.1332466811787363</v>
      </c>
      <c r="AC21">
        <f t="shared" si="25"/>
        <v>3399.5693339200739</v>
      </c>
      <c r="AD21">
        <f t="shared" si="26"/>
        <v>4.1239124351388972</v>
      </c>
      <c r="AF21">
        <f t="shared" si="27"/>
        <v>0.67394633528153691</v>
      </c>
      <c r="AG21">
        <f t="shared" si="28"/>
        <v>3026.5638279640684</v>
      </c>
      <c r="AH21">
        <f t="shared" si="29"/>
        <v>3.6714309901984921</v>
      </c>
    </row>
    <row r="22" spans="1:34" ht="12" customHeight="1">
      <c r="B22" s="8">
        <f t="shared" si="30"/>
        <v>243.96533059767694</v>
      </c>
      <c r="C22">
        <f t="shared" si="0"/>
        <v>878.27519015163705</v>
      </c>
      <c r="D22">
        <f t="shared" si="1"/>
        <v>13630.921242554208</v>
      </c>
      <c r="E22">
        <f t="shared" si="2"/>
        <v>0.38728931636775477</v>
      </c>
      <c r="F22">
        <f t="shared" si="3"/>
        <v>2.4466929257986929E-2</v>
      </c>
      <c r="G22" s="7">
        <f t="shared" si="4"/>
        <v>4011.6004811423327</v>
      </c>
      <c r="H22" s="8">
        <f t="shared" si="5"/>
        <v>15.829093724188086</v>
      </c>
      <c r="I22" s="7">
        <f t="shared" si="6"/>
        <v>4011.6004811423322</v>
      </c>
      <c r="J22" s="7">
        <f t="shared" si="7"/>
        <v>9600.9630029314303</v>
      </c>
      <c r="K22" s="7">
        <f t="shared" si="8"/>
        <v>12869.923596422828</v>
      </c>
      <c r="L22" s="10">
        <f t="shared" si="9"/>
        <v>0.80465525465957288</v>
      </c>
      <c r="M22">
        <f t="shared" si="10"/>
        <v>5025.3018833394099</v>
      </c>
      <c r="N22">
        <f t="shared" si="11"/>
        <v>0.29912511210353632</v>
      </c>
      <c r="O22">
        <f t="shared" si="12"/>
        <v>16122.056917572509</v>
      </c>
      <c r="P22" s="7">
        <f t="shared" si="13"/>
        <v>1013.7014021970772</v>
      </c>
      <c r="Q22" s="8">
        <f t="shared" si="14"/>
        <v>0.91476468858169002</v>
      </c>
      <c r="R22" s="7">
        <f t="shared" si="15"/>
        <v>3252.1333211496803</v>
      </c>
      <c r="S22">
        <f t="shared" si="16"/>
        <v>3.8946141372336784</v>
      </c>
      <c r="T22" s="13">
        <f t="shared" si="17"/>
        <v>2.4466929257986925E-2</v>
      </c>
      <c r="U22" s="13">
        <f t="shared" si="18"/>
        <v>4011.6004811423322</v>
      </c>
      <c r="V22" s="14">
        <f t="shared" si="19"/>
        <v>9600.9630029314285</v>
      </c>
      <c r="W22" s="14">
        <f t="shared" si="20"/>
        <v>12869.923596422826</v>
      </c>
      <c r="X22" s="14">
        <f t="shared" si="21"/>
        <v>1013.7014021970776</v>
      </c>
      <c r="Y22" s="15">
        <f t="shared" si="22"/>
        <v>0.91476468858169047</v>
      </c>
      <c r="Z22" s="14">
        <f t="shared" si="23"/>
        <v>3252.1333211496822</v>
      </c>
      <c r="AA22" s="13">
        <f t="shared" si="24"/>
        <v>3.8946141372336811</v>
      </c>
      <c r="AC22">
        <f t="shared" si="25"/>
        <v>3407.7557638678672</v>
      </c>
      <c r="AD22">
        <f t="shared" si="26"/>
        <v>4.0321768141304153</v>
      </c>
      <c r="AF22">
        <f t="shared" si="27"/>
        <v>0.68186210186382923</v>
      </c>
      <c r="AG22">
        <f t="shared" si="28"/>
        <v>2998.6319121297138</v>
      </c>
      <c r="AH22">
        <f t="shared" si="29"/>
        <v>3.5480870426222846</v>
      </c>
    </row>
    <row r="23" spans="1:34" ht="12" customHeight="1">
      <c r="B23" s="8">
        <f t="shared" si="30"/>
        <v>249.96533059767694</v>
      </c>
      <c r="C23">
        <f t="shared" si="0"/>
        <v>899.87519015163696</v>
      </c>
      <c r="D23">
        <f t="shared" si="1"/>
        <v>14309.634319648296</v>
      </c>
      <c r="E23">
        <f t="shared" si="2"/>
        <v>0.36891999135455728</v>
      </c>
      <c r="F23">
        <f t="shared" si="3"/>
        <v>2.3868018252966298E-2</v>
      </c>
      <c r="G23" s="7">
        <f t="shared" si="4"/>
        <v>4108.259770630717</v>
      </c>
      <c r="H23" s="8">
        <f t="shared" si="5"/>
        <v>15.456666215206543</v>
      </c>
      <c r="I23" s="7">
        <f t="shared" si="6"/>
        <v>4108.2597706307179</v>
      </c>
      <c r="J23" s="7">
        <f t="shared" si="7"/>
        <v>10074.109840236535</v>
      </c>
      <c r="K23" s="7">
        <f t="shared" si="8"/>
        <v>13504.168686644149</v>
      </c>
      <c r="L23" s="10">
        <f t="shared" si="9"/>
        <v>0.82444467111530351</v>
      </c>
      <c r="M23">
        <f t="shared" si="10"/>
        <v>5025.3018833394099</v>
      </c>
      <c r="N23">
        <f t="shared" si="11"/>
        <v>0.29912511210353632</v>
      </c>
      <c r="O23">
        <f t="shared" si="12"/>
        <v>16518.557277965749</v>
      </c>
      <c r="P23" s="7">
        <f t="shared" si="13"/>
        <v>917.04211270869291</v>
      </c>
      <c r="Q23" s="8">
        <f t="shared" si="14"/>
        <v>0.82753290939888069</v>
      </c>
      <c r="R23" s="7">
        <f t="shared" si="15"/>
        <v>3014.3885913216</v>
      </c>
      <c r="S23">
        <f t="shared" si="16"/>
        <v>3.609901336617646</v>
      </c>
      <c r="T23" s="13">
        <f t="shared" si="17"/>
        <v>2.5215368896950835E-2</v>
      </c>
      <c r="U23" s="13">
        <f t="shared" si="18"/>
        <v>4340.1712091485406</v>
      </c>
      <c r="V23" s="14">
        <f t="shared" si="19"/>
        <v>10642.79376853573</v>
      </c>
      <c r="W23" s="14">
        <f t="shared" si="20"/>
        <v>14266.479582487575</v>
      </c>
      <c r="X23" s="14">
        <f t="shared" si="21"/>
        <v>685.13067419086929</v>
      </c>
      <c r="Y23" s="15">
        <f t="shared" si="22"/>
        <v>0.61824802137579027</v>
      </c>
      <c r="Z23" s="14">
        <f t="shared" si="23"/>
        <v>2252.0776954781741</v>
      </c>
      <c r="AA23" s="13">
        <f t="shared" si="24"/>
        <v>2.6969907949091283</v>
      </c>
      <c r="AC23">
        <f t="shared" si="25"/>
        <v>3227.2375762036045</v>
      </c>
      <c r="AD23">
        <f t="shared" si="26"/>
        <v>3.7269226645991806</v>
      </c>
      <c r="AF23">
        <f t="shared" si="27"/>
        <v>0.68977786844612143</v>
      </c>
      <c r="AG23">
        <f t="shared" si="28"/>
        <v>2807.1972649458962</v>
      </c>
      <c r="AH23">
        <f t="shared" si="29"/>
        <v>3.2418459638273744</v>
      </c>
    </row>
    <row r="24" spans="1:34" ht="12" customHeight="1">
      <c r="B24" s="8">
        <f t="shared" si="30"/>
        <v>255.96533059767694</v>
      </c>
      <c r="C24">
        <f t="shared" si="0"/>
        <v>921.47519015163698</v>
      </c>
      <c r="D24">
        <f t="shared" si="1"/>
        <v>15004.83666854709</v>
      </c>
      <c r="E24">
        <f t="shared" si="2"/>
        <v>0.35182723318525111</v>
      </c>
      <c r="F24">
        <f t="shared" si="3"/>
        <v>2.3336862116335427E-2</v>
      </c>
      <c r="G24" s="7">
        <f t="shared" si="4"/>
        <v>4211.9841917041831</v>
      </c>
      <c r="H24" s="8">
        <f t="shared" si="5"/>
        <v>15.076029992008982</v>
      </c>
      <c r="I24" s="7">
        <f t="shared" si="6"/>
        <v>4211.9841917041849</v>
      </c>
      <c r="J24" s="7">
        <f t="shared" si="7"/>
        <v>10576.376095058171</v>
      </c>
      <c r="K24" s="7">
        <f t="shared" si="8"/>
        <v>14177.447848603446</v>
      </c>
      <c r="L24" s="10">
        <f t="shared" si="9"/>
        <v>0.84423408757103413</v>
      </c>
      <c r="M24">
        <f t="shared" si="10"/>
        <v>5025.3018833394099</v>
      </c>
      <c r="N24">
        <f t="shared" si="11"/>
        <v>0.29912511210353632</v>
      </c>
      <c r="O24">
        <f t="shared" si="12"/>
        <v>16915.057638358991</v>
      </c>
      <c r="P24" s="7">
        <f t="shared" si="13"/>
        <v>813.31769163522677</v>
      </c>
      <c r="Q24" s="8">
        <f t="shared" si="14"/>
        <v>0.73392721294132113</v>
      </c>
      <c r="R24" s="7">
        <f t="shared" si="15"/>
        <v>2737.6097897555446</v>
      </c>
      <c r="S24">
        <f t="shared" si="16"/>
        <v>3.2784430207929178</v>
      </c>
      <c r="T24" s="13">
        <f t="shared" si="17"/>
        <v>3.0319106109834685E-2</v>
      </c>
      <c r="U24" s="13">
        <f t="shared" si="18"/>
        <v>5472.1836639654721</v>
      </c>
      <c r="V24" s="14">
        <f t="shared" si="19"/>
        <v>13740.762039260047</v>
      </c>
      <c r="W24" s="14">
        <f t="shared" si="20"/>
        <v>18419.252063351269</v>
      </c>
      <c r="X24" s="14">
        <f t="shared" si="21"/>
        <v>-446.88178062606221</v>
      </c>
      <c r="Y24" s="15">
        <f t="shared" si="22"/>
        <v>-0.40325255747984862</v>
      </c>
      <c r="Z24" s="14">
        <f t="shared" si="23"/>
        <v>-1504.1944249922781</v>
      </c>
      <c r="AA24" s="13">
        <f t="shared" si="24"/>
        <v>-1.8013581530083225</v>
      </c>
      <c r="AC24">
        <f t="shared" si="25"/>
        <v>2621.0692925282283</v>
      </c>
      <c r="AD24">
        <f t="shared" si="26"/>
        <v>2.9559465545962325</v>
      </c>
      <c r="AF24">
        <f t="shared" si="27"/>
        <v>0.69769363502841375</v>
      </c>
      <c r="AG24">
        <f t="shared" si="28"/>
        <v>2254.0575068495364</v>
      </c>
      <c r="AH24">
        <f t="shared" si="29"/>
        <v>2.5420440200597647</v>
      </c>
    </row>
    <row r="25" spans="1:34" ht="12" customHeight="1">
      <c r="B25" s="8">
        <f t="shared" si="30"/>
        <v>261.96533059767694</v>
      </c>
      <c r="C25">
        <f t="shared" si="0"/>
        <v>943.075190151637</v>
      </c>
      <c r="D25">
        <f t="shared" si="1"/>
        <v>15716.528289250593</v>
      </c>
      <c r="E25">
        <f t="shared" si="2"/>
        <v>0.33589543901385666</v>
      </c>
      <c r="F25">
        <f t="shared" si="3"/>
        <v>2.2864467319490375E-2</v>
      </c>
      <c r="G25" s="7">
        <f t="shared" si="4"/>
        <v>4322.4572475595414</v>
      </c>
      <c r="H25" s="8">
        <f t="shared" si="5"/>
        <v>14.690717886417982</v>
      </c>
      <c r="I25" s="7">
        <f t="shared" si="6"/>
        <v>4322.4572475595414</v>
      </c>
      <c r="J25" s="7">
        <f t="shared" si="7"/>
        <v>11108.195969560862</v>
      </c>
      <c r="K25" s="7">
        <f t="shared" si="8"/>
        <v>14890.34312273574</v>
      </c>
      <c r="L25" s="10">
        <f t="shared" si="9"/>
        <v>0.86402350402676475</v>
      </c>
      <c r="M25">
        <f t="shared" si="10"/>
        <v>5025.3018833394099</v>
      </c>
      <c r="N25">
        <f t="shared" si="11"/>
        <v>0.29912511210353632</v>
      </c>
      <c r="O25">
        <f t="shared" si="12"/>
        <v>17311.557998752232</v>
      </c>
      <c r="P25" s="7">
        <f t="shared" si="13"/>
        <v>702.84463577986844</v>
      </c>
      <c r="Q25" s="8">
        <f t="shared" si="14"/>
        <v>0.63423338554968034</v>
      </c>
      <c r="R25" s="7">
        <f t="shared" si="15"/>
        <v>2421.2148760164928</v>
      </c>
      <c r="S25">
        <f t="shared" si="16"/>
        <v>2.899542163320898</v>
      </c>
      <c r="T25" s="13">
        <f t="shared" si="17"/>
        <v>3.4934163065386208E-2</v>
      </c>
      <c r="U25" s="13">
        <f t="shared" si="18"/>
        <v>6604.1961187824045</v>
      </c>
      <c r="V25" s="14">
        <f t="shared" si="19"/>
        <v>16971.990816165417</v>
      </c>
      <c r="W25" s="14">
        <f t="shared" si="20"/>
        <v>22750.657930516645</v>
      </c>
      <c r="X25" s="14">
        <f t="shared" si="21"/>
        <v>-1578.8942354429946</v>
      </c>
      <c r="Y25" s="15">
        <f t="shared" si="22"/>
        <v>-1.4248813293359766</v>
      </c>
      <c r="Z25" s="14">
        <f t="shared" si="23"/>
        <v>-5439.0999317644128</v>
      </c>
      <c r="AA25" s="13">
        <f t="shared" si="24"/>
        <v>-6.5136307144344947</v>
      </c>
      <c r="AC25">
        <f t="shared" si="25"/>
        <v>2222.7052698087005</v>
      </c>
      <c r="AD25">
        <f t="shared" si="26"/>
        <v>2.4492734856273093</v>
      </c>
      <c r="AF25">
        <f t="shared" si="27"/>
        <v>0.70560940161070596</v>
      </c>
      <c r="AG25">
        <f t="shared" si="28"/>
        <v>1890.0303182482219</v>
      </c>
      <c r="AH25">
        <f t="shared" si="29"/>
        <v>2.0826877986911567</v>
      </c>
    </row>
    <row r="26" spans="1:34" ht="12" customHeight="1">
      <c r="B26" s="8">
        <f t="shared" si="30"/>
        <v>267.96533059767694</v>
      </c>
      <c r="C26">
        <f t="shared" si="0"/>
        <v>964.67519015163703</v>
      </c>
      <c r="D26">
        <f t="shared" si="1"/>
        <v>16444.709181758801</v>
      </c>
      <c r="E26">
        <f t="shared" si="2"/>
        <v>0.32102180167146688</v>
      </c>
      <c r="F26">
        <f t="shared" si="3"/>
        <v>2.2443202759406665E-2</v>
      </c>
      <c r="G26" s="7">
        <f t="shared" si="4"/>
        <v>4439.3974733242949</v>
      </c>
      <c r="H26" s="8">
        <f t="shared" si="5"/>
        <v>14.303742879875573</v>
      </c>
      <c r="I26" s="7">
        <f t="shared" si="6"/>
        <v>4439.3974733242958</v>
      </c>
      <c r="J26" s="7">
        <f t="shared" si="7"/>
        <v>11670.021239735534</v>
      </c>
      <c r="K26" s="7">
        <f t="shared" si="8"/>
        <v>15643.460106884093</v>
      </c>
      <c r="L26" s="10">
        <f t="shared" si="9"/>
        <v>0.88381292048249549</v>
      </c>
      <c r="M26">
        <f t="shared" si="10"/>
        <v>5025.3018833394099</v>
      </c>
      <c r="N26">
        <f t="shared" si="11"/>
        <v>0.29912511210353632</v>
      </c>
      <c r="O26">
        <f t="shared" si="12"/>
        <v>17708.058359145471</v>
      </c>
      <c r="P26" s="7">
        <f t="shared" si="13"/>
        <v>585.90441001511499</v>
      </c>
      <c r="Q26" s="8">
        <f t="shared" si="14"/>
        <v>0.52870549721483984</v>
      </c>
      <c r="R26" s="7">
        <f t="shared" si="15"/>
        <v>2064.5982522613776</v>
      </c>
      <c r="S26">
        <f t="shared" si="16"/>
        <v>2.4724735264305067</v>
      </c>
      <c r="T26" s="13">
        <f t="shared" si="17"/>
        <v>3.9110104163828513E-2</v>
      </c>
      <c r="U26" s="13">
        <f t="shared" si="18"/>
        <v>7736.2085735993423</v>
      </c>
      <c r="V26" s="14">
        <f t="shared" si="19"/>
        <v>20336.48009925185</v>
      </c>
      <c r="W26" s="14">
        <f t="shared" si="20"/>
        <v>27260.697183983713</v>
      </c>
      <c r="X26" s="14">
        <f t="shared" si="21"/>
        <v>-2710.9066902599325</v>
      </c>
      <c r="Y26" s="15">
        <f t="shared" si="22"/>
        <v>-2.4469634113689795</v>
      </c>
      <c r="Z26" s="14">
        <f t="shared" si="23"/>
        <v>-9552.6388248382427</v>
      </c>
      <c r="AA26" s="13">
        <f t="shared" si="24"/>
        <v>-11.439826889369403</v>
      </c>
      <c r="AC26">
        <f t="shared" si="25"/>
        <v>1940.9236869185227</v>
      </c>
      <c r="AD26">
        <f t="shared" si="26"/>
        <v>2.0908798274670519</v>
      </c>
      <c r="AF26">
        <f t="shared" si="27"/>
        <v>0.71352516819299827</v>
      </c>
      <c r="AG26">
        <f t="shared" si="28"/>
        <v>1632.1137138026199</v>
      </c>
      <c r="AH26">
        <f t="shared" si="29"/>
        <v>1.7582111359257611</v>
      </c>
    </row>
    <row r="27" spans="1:34" ht="12" customHeight="1">
      <c r="B27" s="8">
        <f t="shared" si="30"/>
        <v>273.96533059767694</v>
      </c>
      <c r="C27">
        <f t="shared" si="0"/>
        <v>986.27519015163705</v>
      </c>
      <c r="D27">
        <f t="shared" si="1"/>
        <v>17189.379346071721</v>
      </c>
      <c r="E27">
        <f t="shared" si="2"/>
        <v>0.30711464696937746</v>
      </c>
      <c r="F27">
        <f t="shared" si="3"/>
        <v>2.2066568903045466E-2</v>
      </c>
      <c r="G27" s="7">
        <f t="shared" si="4"/>
        <v>4562.5538839347637</v>
      </c>
      <c r="H27" s="8">
        <f t="shared" si="5"/>
        <v>13.917643849334082</v>
      </c>
      <c r="I27" s="7">
        <f t="shared" si="6"/>
        <v>4562.5538839347646</v>
      </c>
      <c r="J27" s="7">
        <f t="shared" si="7"/>
        <v>12262.319331014465</v>
      </c>
      <c r="K27" s="7">
        <f t="shared" si="8"/>
        <v>16437.425376694995</v>
      </c>
      <c r="L27" s="10">
        <f t="shared" si="9"/>
        <v>0.90360233693822611</v>
      </c>
      <c r="M27">
        <f t="shared" si="10"/>
        <v>5025.3018833394099</v>
      </c>
      <c r="N27">
        <f t="shared" si="11"/>
        <v>0.29912511210353632</v>
      </c>
      <c r="O27">
        <f t="shared" si="12"/>
        <v>18104.558719538712</v>
      </c>
      <c r="P27" s="7">
        <f t="shared" si="13"/>
        <v>462.74799940464618</v>
      </c>
      <c r="Q27" s="8">
        <f t="shared" si="14"/>
        <v>0.41757000092574986</v>
      </c>
      <c r="R27" s="7">
        <f t="shared" si="15"/>
        <v>1667.1333428437174</v>
      </c>
      <c r="S27">
        <f t="shared" si="16"/>
        <v>1.9964867502410577</v>
      </c>
      <c r="T27" s="13">
        <f t="shared" si="17"/>
        <v>4.2890717643912987E-2</v>
      </c>
      <c r="U27" s="13">
        <f t="shared" si="18"/>
        <v>8868.2210284162757</v>
      </c>
      <c r="V27" s="14">
        <f t="shared" si="19"/>
        <v>23834.229888519323</v>
      </c>
      <c r="W27" s="14">
        <f t="shared" si="20"/>
        <v>31949.369823752444</v>
      </c>
      <c r="X27" s="14">
        <f t="shared" si="21"/>
        <v>-3842.9191450768658</v>
      </c>
      <c r="Y27" s="15">
        <f t="shared" si="22"/>
        <v>-3.4698252208714075</v>
      </c>
      <c r="Z27" s="14">
        <f t="shared" si="23"/>
        <v>-13844.811104213732</v>
      </c>
      <c r="AA27" s="13">
        <f t="shared" si="24"/>
        <v>-16.579946677813005</v>
      </c>
      <c r="AC27">
        <f t="shared" si="25"/>
        <v>1731.0799279386008</v>
      </c>
      <c r="AD27">
        <f t="shared" si="26"/>
        <v>1.8239827802876956</v>
      </c>
      <c r="AF27">
        <f t="shared" si="27"/>
        <v>0.72144093477529048</v>
      </c>
      <c r="AG27">
        <f t="shared" si="28"/>
        <v>1439.6853667399278</v>
      </c>
      <c r="AH27">
        <f t="shared" si="29"/>
        <v>1.5169497812228943</v>
      </c>
    </row>
    <row r="28" spans="1:34" ht="12" customHeight="1">
      <c r="B28" s="8">
        <f t="shared" si="30"/>
        <v>279.96533059767694</v>
      </c>
      <c r="C28">
        <f t="shared" si="0"/>
        <v>1007.875190151637</v>
      </c>
      <c r="D28">
        <f t="shared" si="1"/>
        <v>17950.538782189346</v>
      </c>
      <c r="E28">
        <f t="shared" si="2"/>
        <v>0.29409201771311161</v>
      </c>
      <c r="F28">
        <f t="shared" si="3"/>
        <v>2.1729010021263359E-2</v>
      </c>
      <c r="G28" s="7">
        <f t="shared" si="4"/>
        <v>4691.7020974578727</v>
      </c>
      <c r="H28" s="8">
        <f t="shared" si="5"/>
        <v>13.534533668368782</v>
      </c>
      <c r="I28" s="7">
        <f t="shared" si="6"/>
        <v>4691.7020974578718</v>
      </c>
      <c r="J28" s="7">
        <f t="shared" si="7"/>
        <v>12885.571641337761</v>
      </c>
      <c r="K28" s="7">
        <f t="shared" si="8"/>
        <v>17272.884237718179</v>
      </c>
      <c r="L28" s="10">
        <f t="shared" si="9"/>
        <v>0.92339175339395674</v>
      </c>
      <c r="M28">
        <f t="shared" si="10"/>
        <v>5025.3018833394099</v>
      </c>
      <c r="N28">
        <f t="shared" si="11"/>
        <v>0.29912511210353632</v>
      </c>
      <c r="O28">
        <f t="shared" si="12"/>
        <v>18501.059079931954</v>
      </c>
      <c r="P28" s="7">
        <f t="shared" si="13"/>
        <v>333.59978588153717</v>
      </c>
      <c r="Q28" s="8">
        <f t="shared" si="14"/>
        <v>0.3010292230129471</v>
      </c>
      <c r="R28" s="7">
        <f t="shared" si="15"/>
        <v>1228.1748422137753</v>
      </c>
      <c r="S28">
        <f t="shared" si="16"/>
        <v>1.4708090447502167</v>
      </c>
      <c r="T28" s="13">
        <f t="shared" si="17"/>
        <v>4.6314784924193261E-2</v>
      </c>
      <c r="U28" s="13">
        <f t="shared" si="18"/>
        <v>10000.233483233207</v>
      </c>
      <c r="V28" s="14">
        <f t="shared" si="19"/>
        <v>27465.240183967835</v>
      </c>
      <c r="W28" s="14">
        <f t="shared" si="20"/>
        <v>36816.675849822837</v>
      </c>
      <c r="X28" s="14">
        <f t="shared" si="21"/>
        <v>-4974.9315998937973</v>
      </c>
      <c r="Y28" s="15">
        <f t="shared" si="22"/>
        <v>-4.4937954186442939</v>
      </c>
      <c r="Z28" s="14">
        <f t="shared" si="23"/>
        <v>-18315.616769890883</v>
      </c>
      <c r="AA28" s="13">
        <f t="shared" si="24"/>
        <v>-21.933990079765302</v>
      </c>
      <c r="AC28">
        <f t="shared" si="25"/>
        <v>1568.7442094717637</v>
      </c>
      <c r="AD28">
        <f t="shared" si="26"/>
        <v>1.6175104786040237</v>
      </c>
      <c r="AF28">
        <f t="shared" si="27"/>
        <v>0.72935670135758279</v>
      </c>
      <c r="AG28">
        <f t="shared" si="28"/>
        <v>1290.5160450724259</v>
      </c>
      <c r="AH28">
        <f t="shared" si="29"/>
        <v>1.3306332626490842</v>
      </c>
    </row>
    <row r="29" spans="1:34" ht="12" customHeight="1">
      <c r="B29" s="8">
        <f t="shared" si="30"/>
        <v>285.96533059767694</v>
      </c>
      <c r="C29">
        <f t="shared" si="0"/>
        <v>1029.475190151637</v>
      </c>
      <c r="D29">
        <f t="shared" si="1"/>
        <v>18728.187490111675</v>
      </c>
      <c r="E29">
        <f t="shared" si="2"/>
        <v>0.28188046346069795</v>
      </c>
      <c r="F29">
        <f t="shared" si="3"/>
        <v>2.1425760758342509E-2</v>
      </c>
      <c r="G29" s="7">
        <f t="shared" si="4"/>
        <v>4826.641021698355</v>
      </c>
      <c r="H29" s="8">
        <f t="shared" si="5"/>
        <v>13.15614724909792</v>
      </c>
      <c r="I29" s="7">
        <f t="shared" si="6"/>
        <v>4826.6410216983559</v>
      </c>
      <c r="J29" s="7">
        <f t="shared" si="7"/>
        <v>13540.272075327999</v>
      </c>
      <c r="K29" s="7">
        <f t="shared" si="8"/>
        <v>18150.498760493298</v>
      </c>
      <c r="L29" s="10">
        <f t="shared" si="9"/>
        <v>0.94318116984968747</v>
      </c>
      <c r="M29">
        <f t="shared" si="10"/>
        <v>5025.3018833394099</v>
      </c>
      <c r="N29">
        <f t="shared" si="11"/>
        <v>0.29912511210353632</v>
      </c>
      <c r="O29">
        <f t="shared" si="12"/>
        <v>18897.559440325193</v>
      </c>
      <c r="P29" s="7">
        <f t="shared" si="13"/>
        <v>198.66086164105491</v>
      </c>
      <c r="Q29" s="8">
        <f t="shared" si="14"/>
        <v>0.17926434553228643</v>
      </c>
      <c r="R29" s="7">
        <f t="shared" si="15"/>
        <v>747.06067983189496</v>
      </c>
      <c r="S29">
        <f t="shared" si="16"/>
        <v>0.8946475429291878</v>
      </c>
      <c r="T29" s="13">
        <f t="shared" si="17"/>
        <v>4.9416734557103124E-2</v>
      </c>
      <c r="U29" s="13">
        <f t="shared" si="18"/>
        <v>11132.245938050146</v>
      </c>
      <c r="V29" s="14">
        <f t="shared" si="19"/>
        <v>31229.510985597422</v>
      </c>
      <c r="W29" s="14">
        <f t="shared" si="20"/>
        <v>41862.615262194937</v>
      </c>
      <c r="X29" s="14">
        <f t="shared" si="21"/>
        <v>-6106.9440547107361</v>
      </c>
      <c r="Y29" s="15">
        <f t="shared" si="22"/>
        <v>-5.5192058703912439</v>
      </c>
      <c r="Z29" s="14">
        <f t="shared" si="23"/>
        <v>-22965.055821869744</v>
      </c>
      <c r="AA29" s="13">
        <f t="shared" si="24"/>
        <v>-27.501957095226352</v>
      </c>
      <c r="AC29">
        <f t="shared" si="25"/>
        <v>1439.4235817941076</v>
      </c>
      <c r="AD29">
        <f t="shared" si="26"/>
        <v>1.4530295627343748</v>
      </c>
      <c r="AF29">
        <f t="shared" si="27"/>
        <v>0.737272467939875</v>
      </c>
      <c r="AG29">
        <f t="shared" si="28"/>
        <v>1171.4178768803499</v>
      </c>
      <c r="AH29">
        <f t="shared" si="29"/>
        <v>1.1824905656340363</v>
      </c>
    </row>
    <row r="30" spans="1:34" ht="12" customHeight="1" thickBot="1">
      <c r="B30" s="8">
        <f t="shared" si="30"/>
        <v>291.96533059767694</v>
      </c>
      <c r="C30">
        <f t="shared" si="0"/>
        <v>1051.0751901516371</v>
      </c>
      <c r="D30">
        <f t="shared" si="1"/>
        <v>19522.325469838717</v>
      </c>
      <c r="E30">
        <f t="shared" si="2"/>
        <v>0.27041400255556425</v>
      </c>
      <c r="F30">
        <f t="shared" si="3"/>
        <v>2.1152720200360731E-2</v>
      </c>
      <c r="G30" s="7">
        <f t="shared" si="4"/>
        <v>4967.1900124584263</v>
      </c>
      <c r="H30" s="8">
        <f t="shared" si="5"/>
        <v>12.78388784015366</v>
      </c>
      <c r="I30" s="7">
        <f t="shared" si="6"/>
        <v>4967.1900124584272</v>
      </c>
      <c r="J30" s="7">
        <f t="shared" si="7"/>
        <v>14226.925759204543</v>
      </c>
      <c r="K30" s="7">
        <f t="shared" si="8"/>
        <v>19070.946057914938</v>
      </c>
      <c r="L30" s="10">
        <f t="shared" si="9"/>
        <v>0.9629705863054181</v>
      </c>
      <c r="M30">
        <f t="shared" si="10"/>
        <v>5025.3018833394099</v>
      </c>
      <c r="N30">
        <f t="shared" si="11"/>
        <v>0.29912511210353632</v>
      </c>
      <c r="O30">
        <f t="shared" si="12"/>
        <v>19294.059800718438</v>
      </c>
      <c r="P30" s="7">
        <f t="shared" si="13"/>
        <v>58.111870880983588</v>
      </c>
      <c r="Q30" s="8">
        <f t="shared" si="14"/>
        <v>5.2437963248249002E-2</v>
      </c>
      <c r="R30" s="7">
        <f>$O30-$K30</f>
        <v>223.11374280349992</v>
      </c>
      <c r="S30">
        <f t="shared" si="16"/>
        <v>0.26719136367584251</v>
      </c>
      <c r="T30" s="13">
        <f t="shared" si="17"/>
        <v>5.2227200006155265E-2</v>
      </c>
      <c r="U30" s="13">
        <f t="shared" si="18"/>
        <v>12264.258392867077</v>
      </c>
      <c r="V30" s="14">
        <f t="shared" si="19"/>
        <v>35127.042293408034</v>
      </c>
      <c r="W30" s="14">
        <f t="shared" si="20"/>
        <v>47087.188060868677</v>
      </c>
      <c r="X30" s="14">
        <f t="shared" si="21"/>
        <v>-7238.9565095276675</v>
      </c>
      <c r="Y30" s="15">
        <f t="shared" si="22"/>
        <v>-6.5463926340186962</v>
      </c>
      <c r="Z30" s="14">
        <f t="shared" si="23"/>
        <v>-27793.128260150239</v>
      </c>
      <c r="AA30" s="13">
        <f t="shared" si="24"/>
        <v>-33.283847724196065</v>
      </c>
      <c r="AC30">
        <f t="shared" si="25"/>
        <v>1333.975993399609</v>
      </c>
      <c r="AD30">
        <f t="shared" si="26"/>
        <v>1.3189123980806066</v>
      </c>
      <c r="AF30">
        <f t="shared" si="27"/>
        <v>0.74518823452216731</v>
      </c>
      <c r="AG30">
        <f t="shared" si="28"/>
        <v>1074.071702907376</v>
      </c>
      <c r="AH30">
        <f t="shared" si="29"/>
        <v>1.061943012768841</v>
      </c>
    </row>
    <row r="31" spans="1:34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4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118</v>
      </c>
      <c r="B33">
        <f>SL!B33</f>
        <v>33</v>
      </c>
      <c r="D33">
        <f>SL!D33</f>
        <v>63500</v>
      </c>
      <c r="E33">
        <f>SL!$E$33</f>
        <v>9000</v>
      </c>
      <c r="G33">
        <v>30000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0.82</v>
      </c>
      <c r="O33">
        <f>SL!O33</f>
        <v>8400</v>
      </c>
      <c r="P33">
        <f>SL!P33</f>
        <v>2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9144</v>
      </c>
      <c r="G35">
        <f>288-6.5*$F$35/1000</f>
        <v>228.56399999999999</v>
      </c>
      <c r="H35">
        <f>G35/288</f>
        <v>0.79362500000000002</v>
      </c>
      <c r="J35">
        <f>1/(3.1415*$A$35*$K$33)</f>
        <v>4.3114869558519807E-2</v>
      </c>
      <c r="O35">
        <f>$O$33*$P$33</f>
        <v>16800</v>
      </c>
      <c r="Q35">
        <f>$O$35*$Q$33</f>
        <v>16800</v>
      </c>
      <c r="R35">
        <f>$Q$35*$R$33</f>
        <v>13440</v>
      </c>
      <c r="T35">
        <f>R35*G37</f>
        <v>5025.3018833394099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0.3739063901294204</v>
      </c>
      <c r="H37">
        <f>1.225*$G$37</f>
        <v>0.45803532790854001</v>
      </c>
      <c r="J37">
        <f>340.3*(1-2.255*0.00001*$F$35)^0.5</f>
        <v>303.19236615299536</v>
      </c>
      <c r="M37">
        <f>P57</f>
        <v>4085.9230320310344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446.27519015163699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7936.7493307281411</v>
      </c>
    </row>
    <row r="40" spans="1:20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516.66221608281785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7710.0511918371722</v>
      </c>
    </row>
    <row r="41" spans="1:20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679.9657160610418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8787.5580506377119</v>
      </c>
    </row>
    <row r="42" spans="1:20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894.88520860657036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13354.200393218958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31">$J$33+$J$35*$B46^2</f>
        <v>1.8431148695585198E-2</v>
      </c>
      <c r="E46">
        <f t="shared" si="31"/>
        <v>1.8431148695585198E-2</v>
      </c>
      <c r="H46" s="9"/>
    </row>
    <row r="47" spans="1:20">
      <c r="B47">
        <f t="shared" ref="B47:B63" si="32">B46+$A$45</f>
        <v>0.2</v>
      </c>
      <c r="C47">
        <f t="shared" si="31"/>
        <v>1.9724594782340791E-2</v>
      </c>
      <c r="E47">
        <f t="shared" si="31"/>
        <v>1.9724594782340791E-2</v>
      </c>
      <c r="H47" s="9"/>
      <c r="J47" t="s">
        <v>74</v>
      </c>
      <c r="K47">
        <f>$R$35/$D$33</f>
        <v>0.21165354330708661</v>
      </c>
    </row>
    <row r="48" spans="1:20">
      <c r="B48">
        <f t="shared" si="32"/>
        <v>0.30000000000000004</v>
      </c>
      <c r="C48">
        <f t="shared" si="31"/>
        <v>2.1880338260266783E-2</v>
      </c>
      <c r="E48">
        <f t="shared" si="31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32"/>
        <v>0.4</v>
      </c>
      <c r="C49">
        <f t="shared" si="31"/>
        <v>2.4898379129363171E-2</v>
      </c>
      <c r="E49">
        <f t="shared" si="31"/>
        <v>2.4898379129363171E-2</v>
      </c>
      <c r="H49" s="9"/>
      <c r="J49" t="s">
        <v>76</v>
      </c>
      <c r="K49">
        <f>SQRT(($K$47*$E$35)*$K$48/($H$37*$J$33))</f>
        <v>516.01084668565363</v>
      </c>
      <c r="L49" t="s">
        <v>77</v>
      </c>
      <c r="O49" t="s">
        <v>78</v>
      </c>
      <c r="P49">
        <f>$K$49*3.6</f>
        <v>1857.6390480683531</v>
      </c>
    </row>
    <row r="50" spans="2:17">
      <c r="B50">
        <f t="shared" si="32"/>
        <v>0.5</v>
      </c>
      <c r="C50">
        <f t="shared" si="31"/>
        <v>2.8778717389629949E-2</v>
      </c>
      <c r="E50">
        <f t="shared" si="31"/>
        <v>2.8778717389629949E-2</v>
      </c>
      <c r="H50" s="9"/>
    </row>
    <row r="51" spans="2:17">
      <c r="B51">
        <f t="shared" si="32"/>
        <v>0.6</v>
      </c>
      <c r="C51">
        <f t="shared" si="31"/>
        <v>3.3521353041067126E-2</v>
      </c>
      <c r="E51">
        <f t="shared" si="31"/>
        <v>3.3521353041067126E-2</v>
      </c>
      <c r="O51" t="s">
        <v>79</v>
      </c>
      <c r="P51">
        <f>$K$49/$J$37</f>
        <v>1.7019255901227635</v>
      </c>
    </row>
    <row r="52" spans="2:17">
      <c r="B52">
        <f t="shared" si="32"/>
        <v>0.7</v>
      </c>
      <c r="C52">
        <f t="shared" si="31"/>
        <v>3.9126286083674702E-2</v>
      </c>
      <c r="E52">
        <f t="shared" si="31"/>
        <v>3.9126286083674702E-2</v>
      </c>
    </row>
    <row r="53" spans="2:17">
      <c r="B53">
        <f t="shared" si="32"/>
        <v>0.79999999999999993</v>
      </c>
      <c r="C53">
        <f t="shared" si="31"/>
        <v>4.5593516517452672E-2</v>
      </c>
      <c r="E53">
        <f t="shared" si="31"/>
        <v>4.5593516517452672E-2</v>
      </c>
      <c r="J53" t="s">
        <v>80</v>
      </c>
      <c r="K53">
        <f>$M$33*$J$37</f>
        <v>248.61774024545619</v>
      </c>
      <c r="L53" t="s">
        <v>77</v>
      </c>
      <c r="O53" t="s">
        <v>80</v>
      </c>
      <c r="P53">
        <f>$K$53*3.6</f>
        <v>895.02386488364232</v>
      </c>
      <c r="Q53" t="s">
        <v>81</v>
      </c>
    </row>
    <row r="54" spans="2:17">
      <c r="B54">
        <f t="shared" si="32"/>
        <v>0.89999999999999991</v>
      </c>
      <c r="C54">
        <f t="shared" si="31"/>
        <v>5.292304434240104E-2</v>
      </c>
      <c r="E54">
        <f t="shared" si="31"/>
        <v>5.292304434240104E-2</v>
      </c>
      <c r="J54" t="s">
        <v>82</v>
      </c>
      <c r="K54">
        <f>0.5*$H$37*($K$53)^2</f>
        <v>14155.760617934204</v>
      </c>
      <c r="L54" t="s">
        <v>83</v>
      </c>
    </row>
    <row r="55" spans="2:17">
      <c r="B55">
        <f t="shared" si="32"/>
        <v>0.99999999999999989</v>
      </c>
      <c r="C55">
        <f t="shared" si="31"/>
        <v>6.1114869558519802E-2</v>
      </c>
      <c r="E55">
        <f t="shared" si="31"/>
        <v>6.1114869558519802E-2</v>
      </c>
      <c r="J55" t="s">
        <v>84</v>
      </c>
      <c r="K55">
        <f>(D33*9.81)/(K54*A33)</f>
        <v>0.3729301668751957</v>
      </c>
    </row>
    <row r="56" spans="2:17">
      <c r="B56">
        <f t="shared" si="32"/>
        <v>1.0999999999999999</v>
      </c>
      <c r="C56">
        <f t="shared" si="31"/>
        <v>7.0168992165808949E-2</v>
      </c>
      <c r="E56">
        <f t="shared" si="31"/>
        <v>7.0168992165808949E-2</v>
      </c>
      <c r="J56" t="s">
        <v>85</v>
      </c>
      <c r="K56">
        <f>J33+J35*(K55)^2</f>
        <v>2.3996282805898255E-2</v>
      </c>
    </row>
    <row r="57" spans="2:17">
      <c r="B57">
        <f t="shared" si="32"/>
        <v>1.2</v>
      </c>
      <c r="C57">
        <f t="shared" si="31"/>
        <v>8.0085412164268524E-2</v>
      </c>
      <c r="E57">
        <f t="shared" si="31"/>
        <v>8.0085412164268524E-2</v>
      </c>
      <c r="J57" t="s">
        <v>86</v>
      </c>
      <c r="K57">
        <f>K54*A33*K56</f>
        <v>40082.90494422445</v>
      </c>
      <c r="L57" t="s">
        <v>87</v>
      </c>
      <c r="O57" t="s">
        <v>86</v>
      </c>
      <c r="P57">
        <f>K57/9.81</f>
        <v>4085.9230320310344</v>
      </c>
      <c r="Q57" t="s">
        <v>88</v>
      </c>
    </row>
    <row r="58" spans="2:17">
      <c r="B58">
        <f t="shared" si="32"/>
        <v>1.3</v>
      </c>
      <c r="C58">
        <f t="shared" si="31"/>
        <v>9.0864129553898484E-2</v>
      </c>
      <c r="E58">
        <f t="shared" si="31"/>
        <v>9.0864129553898484E-2</v>
      </c>
    </row>
    <row r="59" spans="2:17">
      <c r="B59">
        <f>B58+$A$45</f>
        <v>1.4000000000000001</v>
      </c>
      <c r="C59">
        <f t="shared" si="31"/>
        <v>0.10250514433469884</v>
      </c>
      <c r="E59">
        <f t="shared" si="31"/>
        <v>0.10250514433469884</v>
      </c>
      <c r="J59" t="s">
        <v>89</v>
      </c>
      <c r="K59">
        <f>($R$35-$P$57)/(14*$P$57)</f>
        <v>0.16352445937357815</v>
      </c>
    </row>
    <row r="60" spans="2:17">
      <c r="B60">
        <f t="shared" si="32"/>
        <v>1.5000000000000002</v>
      </c>
      <c r="C60">
        <f t="shared" si="31"/>
        <v>0.1150084565066696</v>
      </c>
      <c r="E60">
        <f t="shared" si="31"/>
        <v>0.1150084565066696</v>
      </c>
      <c r="J60" t="s">
        <v>90</v>
      </c>
      <c r="K60">
        <f>M33+K59</f>
        <v>0.98352445937357813</v>
      </c>
    </row>
    <row r="61" spans="2:17">
      <c r="B61">
        <f t="shared" si="32"/>
        <v>1.6000000000000003</v>
      </c>
      <c r="C61">
        <f t="shared" si="31"/>
        <v>0.12837406606981075</v>
      </c>
      <c r="E61">
        <f t="shared" si="31"/>
        <v>0.12837406606981075</v>
      </c>
    </row>
    <row r="62" spans="2:17">
      <c r="B62">
        <f t="shared" si="32"/>
        <v>1.7000000000000004</v>
      </c>
      <c r="C62">
        <f t="shared" si="31"/>
        <v>0.14260197302412231</v>
      </c>
      <c r="E62">
        <f t="shared" si="31"/>
        <v>0.14260197302412231</v>
      </c>
    </row>
    <row r="63" spans="2:17">
      <c r="B63">
        <f t="shared" si="32"/>
        <v>1.8000000000000005</v>
      </c>
      <c r="C63">
        <f t="shared" si="31"/>
        <v>0.15769217736960423</v>
      </c>
      <c r="E63">
        <f t="shared" si="31"/>
        <v>0.15769217736960423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H63"/>
  <sheetViews>
    <sheetView topLeftCell="A10" zoomScale="75" workbookViewId="0">
      <selection activeCell="T35" sqref="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8.140625" customWidth="1"/>
    <col min="11" max="11" width="9.285156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8.85546875" customWidth="1"/>
  </cols>
  <sheetData>
    <row r="1" spans="1:34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  <c r="AF1" s="2" t="s">
        <v>99</v>
      </c>
      <c r="AG1" s="2" t="s">
        <v>95</v>
      </c>
      <c r="AH1" s="2" t="s">
        <v>97</v>
      </c>
    </row>
    <row r="2" spans="1:34" ht="12" customHeight="1">
      <c r="A2">
        <f>SL!A2</f>
        <v>6</v>
      </c>
      <c r="B2" s="8">
        <f>$F$39/3.6</f>
        <v>136.22229419398158</v>
      </c>
      <c r="C2">
        <f>$B2*3.6</f>
        <v>490.40025909833372</v>
      </c>
      <c r="D2">
        <f>0.5*$H$37*($B2)^2</f>
        <v>3519.4067796610161</v>
      </c>
      <c r="E2">
        <f>(2/$H$37)*($E$35)*(1/$B2)^2</f>
        <v>1.5000000000000002</v>
      </c>
      <c r="F2">
        <f>$J$33+$J$35*($E2)^2</f>
        <v>0.1150084565066696</v>
      </c>
      <c r="G2" s="7">
        <f>($F2*$D2*$A$33)/9.81</f>
        <v>4868.6913254490109</v>
      </c>
      <c r="H2" s="8">
        <f>$E2/$F2</f>
        <v>13.042519181300479</v>
      </c>
      <c r="I2" s="7">
        <f>$D$33/$H2</f>
        <v>4868.6913254490128</v>
      </c>
      <c r="J2" s="7">
        <f>$G2*9.81*$B2/1000</f>
        <v>6506.2304033557621</v>
      </c>
      <c r="K2" s="7">
        <f>$J2/0.746</f>
        <v>8721.4884763482059</v>
      </c>
      <c r="L2" s="10">
        <f>$B2/$J$37</f>
        <v>0.45934657163534492</v>
      </c>
      <c r="M2">
        <f>$R$35*$G$37</f>
        <v>4161.6567930311558</v>
      </c>
      <c r="N2">
        <f>M2/$O$35</f>
        <v>0.24771766625185451</v>
      </c>
      <c r="O2">
        <f>$M2*9.81*$B2/746</f>
        <v>7454.9482266859686</v>
      </c>
      <c r="P2" s="7">
        <f>$M2-$G2</f>
        <v>-707.03453241785519</v>
      </c>
      <c r="Q2" s="8">
        <f>57.3*ASIN($P2/$D$33)</f>
        <v>-0.63801442291538668</v>
      </c>
      <c r="R2" s="7">
        <f>$O2-$K2</f>
        <v>-1266.5402496622373</v>
      </c>
      <c r="S2">
        <f>$R2*746/($D$33*9.81)</f>
        <v>-1.5167537965406168</v>
      </c>
      <c r="T2" s="13">
        <f>U2*9.81/(D2*$A$33)</f>
        <v>0.11500845650666963</v>
      </c>
      <c r="U2" s="13">
        <f>IF(L2&lt;$M$33,I2,$M$37+$M$37*14*(L2-$M$33))</f>
        <v>4868.6913254490128</v>
      </c>
      <c r="V2" s="14">
        <f>$U2*9.81*$B2/1000</f>
        <v>6506.2304033557657</v>
      </c>
      <c r="W2" s="14">
        <f>$V2/0.746</f>
        <v>8721.4884763482114</v>
      </c>
      <c r="X2" s="14">
        <f>$M2-$U2</f>
        <v>-707.03453241785701</v>
      </c>
      <c r="Y2" s="15">
        <f>57.3*ASIN($X2/$D$33)</f>
        <v>-0.63801442291538824</v>
      </c>
      <c r="Z2" s="14">
        <f>$O2-$W2</f>
        <v>-1266.5402496622428</v>
      </c>
      <c r="AA2" s="13">
        <f>$Z2*746/($D$33*9.81)</f>
        <v>-1.5167537965406233</v>
      </c>
      <c r="AC2">
        <f>11.27*(2/$S$33)*SQRT(2/($H$37*$A$33))*(SQRT(E2))*(1/T2)*(SQRT($D$33)-SQRT($D$33-$E$33))</f>
        <v>1567.8119513426943</v>
      </c>
      <c r="AD2">
        <f>(1/$S$33)*(E2/T2)*LN($D$33/($D$33-$E$33))</f>
        <v>3.3223470880287831</v>
      </c>
      <c r="AF2">
        <f>0.55+(L2-0.5)*0.4</f>
        <v>0.53373862865413801</v>
      </c>
      <c r="AG2">
        <f>11.27*(2/AF2)*SQRT(2/($H$37*$A$33))*(SQRT(E2))*(1/T2)*(SQRT($D$33)-SQRT($D$33-$E$33))</f>
        <v>1762.4491095531719</v>
      </c>
      <c r="AH2">
        <f>(1/AF2)*(E2/T2)*LN($D$33/($D$33-$E$33))</f>
        <v>3.7348022904840108</v>
      </c>
    </row>
    <row r="3" spans="1:34" ht="12" customHeight="1">
      <c r="B3" s="8">
        <f>B2+$A$2</f>
        <v>142.22229419398158</v>
      </c>
      <c r="C3">
        <f t="shared" ref="C3:C30" si="0">$B3*3.6</f>
        <v>512.00025909833369</v>
      </c>
      <c r="D3">
        <f t="shared" ref="D3:D30" si="1">0.5*$H$37*($B3)^2</f>
        <v>3836.2636425216692</v>
      </c>
      <c r="E3">
        <f t="shared" ref="E3:E30" si="2">(2/$H$37)*($E$35)*(1/$B3)^2</f>
        <v>1.3761072390794908</v>
      </c>
      <c r="F3">
        <f t="shared" ref="F3:F30" si="3">$J$33+$J$35*($E3)^2</f>
        <v>9.9645383905300852E-2</v>
      </c>
      <c r="G3" s="7">
        <f t="shared" ref="G3:G30" si="4">($F3*$D3*$A$33)/9.81</f>
        <v>4598.102312301763</v>
      </c>
      <c r="H3" s="8">
        <f t="shared" ref="H3:H30" si="5">$E3/$F3</f>
        <v>13.810045033167722</v>
      </c>
      <c r="I3" s="7">
        <f t="shared" ref="I3:I30" si="6">$D$33/$H3</f>
        <v>4598.1023123017649</v>
      </c>
      <c r="J3" s="7">
        <f t="shared" ref="J3:J30" si="7">$G3*9.81*$B3/1000</f>
        <v>6415.2755925811834</v>
      </c>
      <c r="K3" s="7">
        <f t="shared" ref="K3:K30" si="8">$J3/0.746</f>
        <v>8599.5651375082889</v>
      </c>
      <c r="L3" s="10">
        <f t="shared" ref="L3:L30" si="9">$B3/$J$37</f>
        <v>0.4795787916703958</v>
      </c>
      <c r="M3">
        <f t="shared" ref="M3:M30" si="10">$R$35*$G$37</f>
        <v>4161.6567930311558</v>
      </c>
      <c r="N3">
        <f t="shared" ref="N3:N30" si="11">M3/$O$35</f>
        <v>0.24771766625185451</v>
      </c>
      <c r="O3">
        <f t="shared" ref="O3:O30" si="12">$M3*9.81*$B3/746</f>
        <v>7783.3062948331726</v>
      </c>
      <c r="P3" s="7">
        <f t="shared" ref="P3:P30" si="13">$M3-$G3</f>
        <v>-436.44551927060729</v>
      </c>
      <c r="Q3" s="8">
        <f t="shared" ref="Q3:Q30" si="14">57.3*ASIN($P3/$D$33)</f>
        <v>-0.39383504186673779</v>
      </c>
      <c r="R3" s="7">
        <f t="shared" ref="R3:R29" si="15">$O3-$K3</f>
        <v>-816.25884267511628</v>
      </c>
      <c r="S3">
        <f t="shared" ref="S3:S30" si="16">$R3*746/($D$33*9.81)</f>
        <v>-0.97751626836770567</v>
      </c>
      <c r="T3" s="13">
        <f t="shared" ref="T3:T30" si="17">U3*9.81/(D3*$A$33)</f>
        <v>9.9645383905300866E-2</v>
      </c>
      <c r="U3" s="13">
        <f t="shared" ref="U3:U30" si="18">IF(L3&lt;$M$33,I3,$M$37+$M$37*14*(L3-$M$33))</f>
        <v>4598.1023123017649</v>
      </c>
      <c r="V3" s="14">
        <f t="shared" ref="V3:V30" si="19">$U3*9.81*$B3/1000</f>
        <v>6415.2755925811862</v>
      </c>
      <c r="W3" s="14">
        <f t="shared" ref="W3:W30" si="20">$V3/0.746</f>
        <v>8599.5651375082925</v>
      </c>
      <c r="X3" s="14">
        <f t="shared" ref="X3:X30" si="21">$M3-$U3</f>
        <v>-436.44551927060911</v>
      </c>
      <c r="Y3" s="15">
        <f t="shared" ref="Y3:Y30" si="22">57.3*ASIN($X3/$D$33)</f>
        <v>-0.39383504186673945</v>
      </c>
      <c r="Z3" s="14">
        <f t="shared" ref="Z3:Z30" si="23">$O3-$W3</f>
        <v>-816.25884267511992</v>
      </c>
      <c r="AA3" s="13">
        <f t="shared" ref="AA3:AA30" si="24">$Z3*746/($D$33*9.81)</f>
        <v>-0.97751626836771</v>
      </c>
      <c r="AC3">
        <f t="shared" ref="AC3:AC30" si="25">11.27*(2/$S$33)*SQRT(2/($H$37*$A$33))*(SQRT(E3))*(1/T3)*(SQRT($D$33)-SQRT($D$33-$E$33))</f>
        <v>1733.1935780309705</v>
      </c>
      <c r="AD3">
        <f t="shared" ref="AD3:AD30" si="26">(1/$S$33)*(E3/T3)*LN($D$33/($D$33-$E$33))</f>
        <v>3.5178604887369804</v>
      </c>
      <c r="AF3">
        <f t="shared" ref="AF3:AF30" si="27">0.55+(L3-0.5)*0.4</f>
        <v>0.54183151666815832</v>
      </c>
      <c r="AG3">
        <f t="shared" ref="AG3:AG30" si="28">11.27*(2/AF3)*SQRT(2/($H$37*$A$33))*(SQRT(E3))*(1/T3)*(SQRT($D$33)-SQRT($D$33-$E$33))</f>
        <v>1919.2610891541638</v>
      </c>
      <c r="AH3">
        <f t="shared" ref="AH3:AH30" si="29">(1/AF3)*(E3/T3)*LN($D$33/($D$33-$E$33))</f>
        <v>3.895521445894194</v>
      </c>
    </row>
    <row r="4" spans="1:34" ht="12" customHeight="1">
      <c r="B4" s="8">
        <f t="shared" ref="B4:B30" si="30">B3+$A$2</f>
        <v>148.22229419398158</v>
      </c>
      <c r="C4">
        <f t="shared" si="0"/>
        <v>533.60025909833371</v>
      </c>
      <c r="D4">
        <f t="shared" si="1"/>
        <v>4166.775941734456</v>
      </c>
      <c r="E4">
        <f t="shared" si="2"/>
        <v>1.2669532135423749</v>
      </c>
      <c r="F4">
        <f t="shared" si="3"/>
        <v>8.7206714368531349E-2</v>
      </c>
      <c r="G4" s="7">
        <f t="shared" si="4"/>
        <v>4370.8215135416494</v>
      </c>
      <c r="H4" s="8">
        <f t="shared" si="5"/>
        <v>14.528161308638369</v>
      </c>
      <c r="I4" s="7">
        <f t="shared" si="6"/>
        <v>4370.8215135416503</v>
      </c>
      <c r="J4" s="7">
        <f t="shared" si="7"/>
        <v>6355.4398159681268</v>
      </c>
      <c r="K4" s="7">
        <f t="shared" si="8"/>
        <v>8519.3563216730927</v>
      </c>
      <c r="L4" s="10">
        <f t="shared" si="9"/>
        <v>0.49981101170544667</v>
      </c>
      <c r="M4">
        <f t="shared" si="10"/>
        <v>4161.6567930311558</v>
      </c>
      <c r="N4">
        <f t="shared" si="11"/>
        <v>0.24771766625185451</v>
      </c>
      <c r="O4">
        <f t="shared" si="12"/>
        <v>8111.6643629803766</v>
      </c>
      <c r="P4" s="7">
        <f t="shared" si="13"/>
        <v>-209.16472051049368</v>
      </c>
      <c r="Q4" s="8">
        <f t="shared" si="14"/>
        <v>-0.18874267966089112</v>
      </c>
      <c r="R4" s="7">
        <f t="shared" si="15"/>
        <v>-407.69195869271607</v>
      </c>
      <c r="S4">
        <f t="shared" si="16"/>
        <v>-0.48823424785052405</v>
      </c>
      <c r="T4" s="13">
        <f t="shared" si="17"/>
        <v>8.7206714368531363E-2</v>
      </c>
      <c r="U4" s="13">
        <f t="shared" si="18"/>
        <v>4370.8215135416503</v>
      </c>
      <c r="V4" s="14">
        <f t="shared" si="19"/>
        <v>6355.4398159681277</v>
      </c>
      <c r="W4" s="14">
        <f t="shared" si="20"/>
        <v>8519.3563216730927</v>
      </c>
      <c r="X4" s="14">
        <f t="shared" si="21"/>
        <v>-209.16472051049459</v>
      </c>
      <c r="Y4" s="15">
        <f t="shared" si="22"/>
        <v>-0.18874267966089192</v>
      </c>
      <c r="Z4" s="14">
        <f t="shared" si="23"/>
        <v>-407.69195869271607</v>
      </c>
      <c r="AA4" s="13">
        <f t="shared" si="24"/>
        <v>-0.48823424785052405</v>
      </c>
      <c r="AC4">
        <f t="shared" si="25"/>
        <v>1900.24010919954</v>
      </c>
      <c r="AD4">
        <f t="shared" si="26"/>
        <v>3.7007876888822282</v>
      </c>
      <c r="AF4">
        <f t="shared" si="27"/>
        <v>0.54992440468217874</v>
      </c>
      <c r="AG4">
        <f t="shared" si="28"/>
        <v>2073.2741733450698</v>
      </c>
      <c r="AH4">
        <f t="shared" si="29"/>
        <v>4.0377779098795008</v>
      </c>
    </row>
    <row r="5" spans="1:34" ht="12" customHeight="1">
      <c r="B5" s="8">
        <f t="shared" si="30"/>
        <v>154.22229419398158</v>
      </c>
      <c r="C5">
        <f t="shared" si="0"/>
        <v>555.20025909833373</v>
      </c>
      <c r="D5">
        <f t="shared" si="1"/>
        <v>4510.9436772993758</v>
      </c>
      <c r="E5">
        <f t="shared" si="2"/>
        <v>1.1702895329990102</v>
      </c>
      <c r="F5">
        <f t="shared" si="3"/>
        <v>7.7049159188264965E-2</v>
      </c>
      <c r="G5" s="7">
        <f t="shared" si="4"/>
        <v>4180.693298962422</v>
      </c>
      <c r="H5" s="8">
        <f t="shared" si="5"/>
        <v>15.188868318984227</v>
      </c>
      <c r="I5" s="7">
        <f t="shared" si="6"/>
        <v>4180.6932989624229</v>
      </c>
      <c r="J5" s="7">
        <f t="shared" si="7"/>
        <v>6325.0574576152976</v>
      </c>
      <c r="K5" s="7">
        <f t="shared" si="8"/>
        <v>8478.6292997524106</v>
      </c>
      <c r="L5" s="10">
        <f t="shared" si="9"/>
        <v>0.5200432317404976</v>
      </c>
      <c r="M5">
        <f t="shared" si="10"/>
        <v>4161.6567930311558</v>
      </c>
      <c r="N5">
        <f t="shared" si="11"/>
        <v>0.24771766625185451</v>
      </c>
      <c r="O5">
        <f t="shared" si="12"/>
        <v>8440.0224311275797</v>
      </c>
      <c r="P5" s="7">
        <f t="shared" si="13"/>
        <v>-19.03650593126622</v>
      </c>
      <c r="Q5" s="8">
        <f t="shared" si="14"/>
        <v>-1.7177823719689136E-2</v>
      </c>
      <c r="R5" s="7">
        <f t="shared" si="15"/>
        <v>-38.606868624830895</v>
      </c>
      <c r="S5">
        <f t="shared" si="16"/>
        <v>-4.6233915246572832E-2</v>
      </c>
      <c r="T5" s="13">
        <f t="shared" si="17"/>
        <v>7.7049159188264993E-2</v>
      </c>
      <c r="U5" s="13">
        <f t="shared" si="18"/>
        <v>4180.6932989624229</v>
      </c>
      <c r="V5" s="14">
        <f t="shared" si="19"/>
        <v>6325.0574576152985</v>
      </c>
      <c r="W5" s="14">
        <f t="shared" si="20"/>
        <v>8478.6292997524106</v>
      </c>
      <c r="X5" s="14">
        <f t="shared" si="21"/>
        <v>-19.036505931267129</v>
      </c>
      <c r="Y5" s="15">
        <f t="shared" si="22"/>
        <v>-1.7177823719689955E-2</v>
      </c>
      <c r="Z5" s="14">
        <f t="shared" si="23"/>
        <v>-38.606868624830895</v>
      </c>
      <c r="AA5" s="13">
        <f t="shared" si="24"/>
        <v>-4.6233915246572832E-2</v>
      </c>
      <c r="AC5">
        <f t="shared" si="25"/>
        <v>2067.0780379182906</v>
      </c>
      <c r="AD5">
        <f t="shared" si="26"/>
        <v>3.8690909116990237</v>
      </c>
      <c r="AF5">
        <f t="shared" si="27"/>
        <v>0.55801729269619904</v>
      </c>
      <c r="AG5">
        <f t="shared" si="28"/>
        <v>2222.5956775611985</v>
      </c>
      <c r="AH5">
        <f t="shared" si="29"/>
        <v>4.1601838821208039</v>
      </c>
    </row>
    <row r="6" spans="1:34" ht="12" customHeight="1">
      <c r="B6" s="8">
        <f t="shared" si="30"/>
        <v>160.22229419398158</v>
      </c>
      <c r="C6">
        <f t="shared" si="0"/>
        <v>576.80025909833375</v>
      </c>
      <c r="D6">
        <f t="shared" si="1"/>
        <v>4868.7668492164285</v>
      </c>
      <c r="E6">
        <f t="shared" si="2"/>
        <v>1.084280749722311</v>
      </c>
      <c r="F6">
        <f t="shared" si="3"/>
        <v>6.868863209152587E-2</v>
      </c>
      <c r="G6" s="7">
        <f t="shared" si="4"/>
        <v>4022.6925903913243</v>
      </c>
      <c r="H6" s="8">
        <f t="shared" si="5"/>
        <v>15.785446830234358</v>
      </c>
      <c r="I6" s="7">
        <f t="shared" si="6"/>
        <v>4022.6925903913261</v>
      </c>
      <c r="J6" s="7">
        <f t="shared" si="7"/>
        <v>6322.7905999190561</v>
      </c>
      <c r="K6" s="7">
        <f t="shared" si="8"/>
        <v>8475.5906165134802</v>
      </c>
      <c r="L6" s="10">
        <f t="shared" si="9"/>
        <v>0.54027545177554848</v>
      </c>
      <c r="M6">
        <f t="shared" si="10"/>
        <v>4161.6567930311558</v>
      </c>
      <c r="N6">
        <f t="shared" si="11"/>
        <v>0.24771766625185451</v>
      </c>
      <c r="O6">
        <f t="shared" si="12"/>
        <v>8768.3804992747828</v>
      </c>
      <c r="P6" s="7">
        <f t="shared" si="13"/>
        <v>138.96420263983146</v>
      </c>
      <c r="Q6" s="8">
        <f t="shared" si="14"/>
        <v>0.12539614436213875</v>
      </c>
      <c r="R6" s="7">
        <f t="shared" si="15"/>
        <v>292.78988276130258</v>
      </c>
      <c r="S6">
        <f t="shared" si="16"/>
        <v>0.35063249382348355</v>
      </c>
      <c r="T6" s="13">
        <f t="shared" si="17"/>
        <v>6.8688632091525897E-2</v>
      </c>
      <c r="U6" s="13">
        <f t="shared" si="18"/>
        <v>4022.6925903913261</v>
      </c>
      <c r="V6" s="14">
        <f t="shared" si="19"/>
        <v>6322.7905999190607</v>
      </c>
      <c r="W6" s="14">
        <f t="shared" si="20"/>
        <v>8475.5906165134857</v>
      </c>
      <c r="X6" s="14">
        <f t="shared" si="21"/>
        <v>138.96420263982964</v>
      </c>
      <c r="Y6" s="15">
        <f t="shared" si="22"/>
        <v>0.12539614436213711</v>
      </c>
      <c r="Z6" s="14">
        <f t="shared" si="23"/>
        <v>292.78988276129712</v>
      </c>
      <c r="AA6" s="13">
        <f t="shared" si="24"/>
        <v>0.35063249382347705</v>
      </c>
      <c r="AC6">
        <f t="shared" si="25"/>
        <v>2231.8454744406204</v>
      </c>
      <c r="AD6">
        <f t="shared" si="26"/>
        <v>4.0210585532321215</v>
      </c>
      <c r="AF6">
        <f t="shared" si="27"/>
        <v>0.56611018071021946</v>
      </c>
      <c r="AG6">
        <f t="shared" si="28"/>
        <v>2365.4534581667135</v>
      </c>
      <c r="AH6">
        <f t="shared" si="29"/>
        <v>4.2617766190187147</v>
      </c>
    </row>
    <row r="7" spans="1:34" ht="12" customHeight="1">
      <c r="B7" s="8">
        <f t="shared" si="30"/>
        <v>166.22229419398158</v>
      </c>
      <c r="C7">
        <f t="shared" si="0"/>
        <v>598.40025909833366</v>
      </c>
      <c r="D7">
        <f t="shared" si="1"/>
        <v>5240.2454574856165</v>
      </c>
      <c r="E7">
        <f t="shared" si="2"/>
        <v>1.0074165823569183</v>
      </c>
      <c r="F7">
        <f t="shared" si="3"/>
        <v>6.1756771083612522E-2</v>
      </c>
      <c r="G7" s="7">
        <f t="shared" si="4"/>
        <v>3892.6845482676645</v>
      </c>
      <c r="H7" s="8">
        <f t="shared" si="5"/>
        <v>16.312649846815606</v>
      </c>
      <c r="I7" s="7">
        <f t="shared" si="6"/>
        <v>3892.6845482676649</v>
      </c>
      <c r="J7" s="7">
        <f t="shared" si="7"/>
        <v>6347.5698801897024</v>
      </c>
      <c r="K7" s="7">
        <f t="shared" si="8"/>
        <v>8508.8068099057673</v>
      </c>
      <c r="L7" s="10">
        <f t="shared" si="9"/>
        <v>0.56050767181059935</v>
      </c>
      <c r="M7">
        <f t="shared" si="10"/>
        <v>4161.6567930311558</v>
      </c>
      <c r="N7">
        <f t="shared" si="11"/>
        <v>0.24771766625185451</v>
      </c>
      <c r="O7">
        <f t="shared" si="12"/>
        <v>9096.7385674219877</v>
      </c>
      <c r="P7" s="7">
        <f t="shared" si="13"/>
        <v>268.97224476349129</v>
      </c>
      <c r="Q7" s="8">
        <f t="shared" si="14"/>
        <v>0.24271111357965192</v>
      </c>
      <c r="R7" s="7">
        <f t="shared" si="15"/>
        <v>587.93175751622039</v>
      </c>
      <c r="S7">
        <f t="shared" si="16"/>
        <v>0.70408163148177649</v>
      </c>
      <c r="T7" s="13">
        <f t="shared" si="17"/>
        <v>6.1756771083612529E-2</v>
      </c>
      <c r="U7" s="13">
        <f t="shared" si="18"/>
        <v>3892.6845482676649</v>
      </c>
      <c r="V7" s="14">
        <f t="shared" si="19"/>
        <v>6347.5698801897024</v>
      </c>
      <c r="W7" s="14">
        <f t="shared" si="20"/>
        <v>8508.8068099057673</v>
      </c>
      <c r="X7" s="14">
        <f t="shared" si="21"/>
        <v>268.97224476349083</v>
      </c>
      <c r="Y7" s="15">
        <f t="shared" si="22"/>
        <v>0.2427111135796515</v>
      </c>
      <c r="Z7" s="14">
        <f t="shared" si="23"/>
        <v>587.93175751622039</v>
      </c>
      <c r="AA7" s="13">
        <f t="shared" si="24"/>
        <v>0.70408163148177649</v>
      </c>
      <c r="AC7">
        <f t="shared" si="25"/>
        <v>2392.7541748660469</v>
      </c>
      <c r="AD7">
        <f t="shared" si="26"/>
        <v>4.1553540357681928</v>
      </c>
      <c r="AF7">
        <f t="shared" si="27"/>
        <v>0.57420306872423976</v>
      </c>
      <c r="AG7">
        <f t="shared" si="28"/>
        <v>2500.2522332549534</v>
      </c>
      <c r="AH7">
        <f t="shared" si="29"/>
        <v>4.3420395279327177</v>
      </c>
    </row>
    <row r="8" spans="1:34" ht="12" customHeight="1">
      <c r="B8" s="8">
        <f t="shared" si="30"/>
        <v>172.22229419398158</v>
      </c>
      <c r="C8">
        <f t="shared" si="0"/>
        <v>620.00025909833369</v>
      </c>
      <c r="D8">
        <f t="shared" si="1"/>
        <v>5625.3795021069363</v>
      </c>
      <c r="E8">
        <f t="shared" si="2"/>
        <v>0.93844516045793536</v>
      </c>
      <c r="F8">
        <f t="shared" si="3"/>
        <v>5.5970373969630088E-2</v>
      </c>
      <c r="G8" s="7">
        <f t="shared" si="4"/>
        <v>3787.2418089270109</v>
      </c>
      <c r="H8" s="8">
        <f t="shared" si="5"/>
        <v>16.766819549341268</v>
      </c>
      <c r="I8" s="7">
        <f t="shared" si="6"/>
        <v>3787.2418089270113</v>
      </c>
      <c r="J8" s="7">
        <f t="shared" si="7"/>
        <v>6398.5477101376</v>
      </c>
      <c r="K8" s="7">
        <f t="shared" si="8"/>
        <v>8577.1417025973187</v>
      </c>
      <c r="L8" s="10">
        <f t="shared" si="9"/>
        <v>0.58073989184565022</v>
      </c>
      <c r="M8">
        <f t="shared" si="10"/>
        <v>4161.6567930311558</v>
      </c>
      <c r="N8">
        <f t="shared" si="11"/>
        <v>0.24771766625185451</v>
      </c>
      <c r="O8">
        <f t="shared" si="12"/>
        <v>9425.0966355691908</v>
      </c>
      <c r="P8" s="7">
        <f t="shared" si="13"/>
        <v>374.41498410414488</v>
      </c>
      <c r="Q8" s="8">
        <f t="shared" si="14"/>
        <v>0.33785988824939511</v>
      </c>
      <c r="R8" s="7">
        <f t="shared" si="15"/>
        <v>847.95493297187204</v>
      </c>
      <c r="S8">
        <f t="shared" si="16"/>
        <v>1.0154741345357325</v>
      </c>
      <c r="T8" s="13">
        <f t="shared" si="17"/>
        <v>5.5970373969630095E-2</v>
      </c>
      <c r="U8" s="13">
        <f t="shared" si="18"/>
        <v>3787.2418089270113</v>
      </c>
      <c r="V8" s="14">
        <f t="shared" si="19"/>
        <v>6398.5477101376</v>
      </c>
      <c r="W8" s="14">
        <f t="shared" si="20"/>
        <v>8577.1417025973187</v>
      </c>
      <c r="X8" s="14">
        <f t="shared" si="21"/>
        <v>374.41498410414442</v>
      </c>
      <c r="Y8" s="15">
        <f t="shared" si="22"/>
        <v>0.33785988824939467</v>
      </c>
      <c r="Z8" s="14">
        <f t="shared" si="23"/>
        <v>847.95493297187204</v>
      </c>
      <c r="AA8" s="13">
        <f t="shared" si="24"/>
        <v>1.0154741345357325</v>
      </c>
      <c r="AC8">
        <f t="shared" si="25"/>
        <v>2548.1462876043411</v>
      </c>
      <c r="AD8">
        <f t="shared" si="26"/>
        <v>4.2710455956334377</v>
      </c>
      <c r="AF8">
        <f t="shared" si="27"/>
        <v>0.58229595673826018</v>
      </c>
      <c r="AG8">
        <f t="shared" si="28"/>
        <v>2625.6197640916025</v>
      </c>
      <c r="AH8">
        <f t="shared" si="29"/>
        <v>4.4009018570808207</v>
      </c>
    </row>
    <row r="9" spans="1:34" ht="12" customHeight="1">
      <c r="B9" s="8">
        <f t="shared" si="30"/>
        <v>178.22229419398158</v>
      </c>
      <c r="C9">
        <f t="shared" si="0"/>
        <v>641.60025909833371</v>
      </c>
      <c r="D9">
        <f t="shared" si="1"/>
        <v>6024.1689830803907</v>
      </c>
      <c r="E9">
        <f t="shared" si="2"/>
        <v>0.87632172741477621</v>
      </c>
      <c r="F9">
        <f t="shared" si="3"/>
        <v>5.1109623009729058E-2</v>
      </c>
      <c r="G9" s="7">
        <f t="shared" si="4"/>
        <v>3703.5040437627636</v>
      </c>
      <c r="H9" s="8">
        <f t="shared" si="5"/>
        <v>17.145924305643234</v>
      </c>
      <c r="I9" s="7">
        <f t="shared" si="6"/>
        <v>3703.5040437627654</v>
      </c>
      <c r="J9" s="7">
        <f t="shared" si="7"/>
        <v>6475.0609447860206</v>
      </c>
      <c r="K9" s="7">
        <f t="shared" si="8"/>
        <v>8679.7063603029765</v>
      </c>
      <c r="L9" s="10">
        <f t="shared" si="9"/>
        <v>0.6009721118807011</v>
      </c>
      <c r="M9">
        <f t="shared" si="10"/>
        <v>4161.6567930311558</v>
      </c>
      <c r="N9">
        <f t="shared" si="11"/>
        <v>0.24771766625185451</v>
      </c>
      <c r="O9">
        <f t="shared" si="12"/>
        <v>9753.4547037163939</v>
      </c>
      <c r="P9" s="7">
        <f t="shared" si="13"/>
        <v>458.1527492683922</v>
      </c>
      <c r="Q9" s="8">
        <f t="shared" si="14"/>
        <v>0.41342331186334141</v>
      </c>
      <c r="R9" s="7">
        <f t="shared" si="15"/>
        <v>1073.7483434134174</v>
      </c>
      <c r="S9">
        <f t="shared" si="16"/>
        <v>1.285874552218786</v>
      </c>
      <c r="T9" s="13">
        <f t="shared" si="17"/>
        <v>5.1109623009729085E-2</v>
      </c>
      <c r="U9" s="13">
        <f t="shared" si="18"/>
        <v>3703.5040437627654</v>
      </c>
      <c r="V9" s="14">
        <f t="shared" si="19"/>
        <v>6475.0609447860243</v>
      </c>
      <c r="W9" s="14">
        <f t="shared" si="20"/>
        <v>8679.7063603029819</v>
      </c>
      <c r="X9" s="14">
        <f t="shared" si="21"/>
        <v>458.15274926839038</v>
      </c>
      <c r="Y9" s="15">
        <f t="shared" si="22"/>
        <v>0.41342331186333975</v>
      </c>
      <c r="Z9" s="14">
        <f t="shared" si="23"/>
        <v>1073.7483434134119</v>
      </c>
      <c r="AA9" s="13">
        <f t="shared" si="24"/>
        <v>1.2858745522187793</v>
      </c>
      <c r="AC9">
        <f t="shared" si="25"/>
        <v>2696.5422445992972</v>
      </c>
      <c r="AD9">
        <f t="shared" si="26"/>
        <v>4.3676157110880887</v>
      </c>
      <c r="AF9">
        <f t="shared" si="27"/>
        <v>0.59038884475228048</v>
      </c>
      <c r="AG9">
        <f t="shared" si="28"/>
        <v>2740.4402389046468</v>
      </c>
      <c r="AH9">
        <f t="shared" si="29"/>
        <v>4.4387177195944654</v>
      </c>
    </row>
    <row r="10" spans="1:34" ht="12" customHeight="1">
      <c r="B10" s="8">
        <f t="shared" si="30"/>
        <v>184.22229419398158</v>
      </c>
      <c r="C10">
        <f t="shared" si="0"/>
        <v>663.20025909833373</v>
      </c>
      <c r="D10">
        <f t="shared" si="1"/>
        <v>6436.6139004059778</v>
      </c>
      <c r="E10">
        <f t="shared" si="2"/>
        <v>0.82016884206128238</v>
      </c>
      <c r="F10">
        <f t="shared" si="3"/>
        <v>4.700237806990698E-2</v>
      </c>
      <c r="G10" s="7">
        <f t="shared" si="4"/>
        <v>3639.0689994244894</v>
      </c>
      <c r="H10" s="8">
        <f t="shared" si="5"/>
        <v>17.44951799760938</v>
      </c>
      <c r="I10" s="7">
        <f t="shared" si="6"/>
        <v>3639.0689994244904</v>
      </c>
      <c r="J10" s="7">
        <f t="shared" si="7"/>
        <v>6576.600846478972</v>
      </c>
      <c r="K10" s="7">
        <f t="shared" si="8"/>
        <v>8815.8188290602848</v>
      </c>
      <c r="L10" s="10">
        <f t="shared" si="9"/>
        <v>0.62120433191575197</v>
      </c>
      <c r="M10">
        <f t="shared" si="10"/>
        <v>4161.6567930311558</v>
      </c>
      <c r="N10">
        <f t="shared" si="11"/>
        <v>0.24771766625185451</v>
      </c>
      <c r="O10">
        <f t="shared" si="12"/>
        <v>10081.812771863597</v>
      </c>
      <c r="P10" s="7">
        <f t="shared" si="13"/>
        <v>522.58779360666631</v>
      </c>
      <c r="Q10" s="8">
        <f t="shared" si="14"/>
        <v>0.47156879680628538</v>
      </c>
      <c r="R10" s="7">
        <f t="shared" si="15"/>
        <v>1265.9939428033122</v>
      </c>
      <c r="S10">
        <f t="shared" si="16"/>
        <v>1.5160995630864711</v>
      </c>
      <c r="T10" s="13">
        <f t="shared" si="17"/>
        <v>4.7002378069906994E-2</v>
      </c>
      <c r="U10" s="13">
        <f t="shared" si="18"/>
        <v>3639.0689994244904</v>
      </c>
      <c r="V10" s="14">
        <f t="shared" si="19"/>
        <v>6576.6008464789729</v>
      </c>
      <c r="W10" s="14">
        <f t="shared" si="20"/>
        <v>8815.8188290602848</v>
      </c>
      <c r="X10" s="14">
        <f t="shared" si="21"/>
        <v>522.5877936066654</v>
      </c>
      <c r="Y10" s="15">
        <f t="shared" si="22"/>
        <v>0.47156879680628455</v>
      </c>
      <c r="Z10" s="14">
        <f t="shared" si="23"/>
        <v>1265.9939428033122</v>
      </c>
      <c r="AA10" s="13">
        <f t="shared" si="24"/>
        <v>1.5160995630864711</v>
      </c>
      <c r="AC10">
        <f t="shared" si="25"/>
        <v>2836.6771995959584</v>
      </c>
      <c r="AD10">
        <f t="shared" si="26"/>
        <v>4.4449507415700653</v>
      </c>
      <c r="AF10">
        <f t="shared" si="27"/>
        <v>0.59848173276630079</v>
      </c>
      <c r="AG10">
        <f t="shared" si="28"/>
        <v>2843.8734660965592</v>
      </c>
      <c r="AH10">
        <f t="shared" si="29"/>
        <v>4.4562269805876529</v>
      </c>
    </row>
    <row r="11" spans="1:34" ht="12" customHeight="1">
      <c r="B11" s="8">
        <f t="shared" si="30"/>
        <v>190.22229419398158</v>
      </c>
      <c r="C11">
        <f t="shared" si="0"/>
        <v>684.80025909833375</v>
      </c>
      <c r="D11">
        <f t="shared" si="1"/>
        <v>6862.7142540836976</v>
      </c>
      <c r="E11">
        <f t="shared" si="2"/>
        <v>0.76924522485402314</v>
      </c>
      <c r="F11">
        <f t="shared" si="3"/>
        <v>4.3512715993937523E-2</v>
      </c>
      <c r="G11" s="7">
        <f t="shared" si="4"/>
        <v>3591.9072050650261</v>
      </c>
      <c r="H11" s="8">
        <f t="shared" si="5"/>
        <v>17.678630425211779</v>
      </c>
      <c r="I11" s="7">
        <f t="shared" si="6"/>
        <v>3591.9072050650275</v>
      </c>
      <c r="J11" s="7">
        <f t="shared" si="7"/>
        <v>6702.7887332685368</v>
      </c>
      <c r="K11" s="7">
        <f t="shared" si="8"/>
        <v>8984.9714923170741</v>
      </c>
      <c r="L11" s="10">
        <f t="shared" si="9"/>
        <v>0.64143655195080285</v>
      </c>
      <c r="M11">
        <f t="shared" si="10"/>
        <v>4161.6567930311558</v>
      </c>
      <c r="N11">
        <f t="shared" si="11"/>
        <v>0.24771766625185451</v>
      </c>
      <c r="O11">
        <f t="shared" si="12"/>
        <v>10410.170840010802</v>
      </c>
      <c r="P11" s="7">
        <f t="shared" si="13"/>
        <v>569.74958796612964</v>
      </c>
      <c r="Q11" s="8">
        <f t="shared" si="14"/>
        <v>0.51412739276360342</v>
      </c>
      <c r="R11" s="7">
        <f t="shared" si="15"/>
        <v>1425.1993476937278</v>
      </c>
      <c r="S11">
        <f t="shared" si="16"/>
        <v>1.7067570667557945</v>
      </c>
      <c r="T11" s="13">
        <f t="shared" si="17"/>
        <v>4.3512715993937544E-2</v>
      </c>
      <c r="U11" s="13">
        <f t="shared" si="18"/>
        <v>3591.9072050650275</v>
      </c>
      <c r="V11" s="14">
        <f t="shared" si="19"/>
        <v>6702.7887332685395</v>
      </c>
      <c r="W11" s="14">
        <f t="shared" si="20"/>
        <v>8984.9714923170777</v>
      </c>
      <c r="X11" s="14">
        <f t="shared" si="21"/>
        <v>569.74958796612827</v>
      </c>
      <c r="Y11" s="15">
        <f t="shared" si="22"/>
        <v>0.51412739276360231</v>
      </c>
      <c r="Z11" s="14">
        <f t="shared" si="23"/>
        <v>1425.1993476937241</v>
      </c>
      <c r="AA11" s="13">
        <f t="shared" si="24"/>
        <v>1.7067570667557901</v>
      </c>
      <c r="AC11">
        <f t="shared" si="25"/>
        <v>2967.5246049693719</v>
      </c>
      <c r="AD11">
        <f t="shared" si="26"/>
        <v>4.5033130100931107</v>
      </c>
      <c r="AF11">
        <f t="shared" si="27"/>
        <v>0.60657462078032121</v>
      </c>
      <c r="AG11">
        <f t="shared" si="28"/>
        <v>2935.3598089730476</v>
      </c>
      <c r="AH11">
        <f t="shared" si="29"/>
        <v>4.4545019087345326</v>
      </c>
    </row>
    <row r="12" spans="1:34" ht="12" customHeight="1">
      <c r="B12" s="8">
        <f t="shared" si="30"/>
        <v>196.22229419398158</v>
      </c>
      <c r="C12">
        <f t="shared" si="0"/>
        <v>706.40025909833366</v>
      </c>
      <c r="D12">
        <f t="shared" si="1"/>
        <v>7302.4700441135528</v>
      </c>
      <c r="E12">
        <f t="shared" si="2"/>
        <v>0.72292116744072932</v>
      </c>
      <c r="F12">
        <f t="shared" si="3"/>
        <v>4.0532478172328634E-2</v>
      </c>
      <c r="G12" s="7">
        <f t="shared" si="4"/>
        <v>3560.2946487991562</v>
      </c>
      <c r="H12" s="8">
        <f t="shared" si="5"/>
        <v>17.835602460997926</v>
      </c>
      <c r="I12" s="7">
        <f t="shared" si="6"/>
        <v>3560.2946487991576</v>
      </c>
      <c r="J12" s="7">
        <f t="shared" si="7"/>
        <v>6853.3560949804178</v>
      </c>
      <c r="K12" s="7">
        <f t="shared" si="8"/>
        <v>9186.8044168638316</v>
      </c>
      <c r="L12" s="10">
        <f t="shared" si="9"/>
        <v>0.66166877198585372</v>
      </c>
      <c r="M12">
        <f t="shared" si="10"/>
        <v>4161.6567930311558</v>
      </c>
      <c r="N12">
        <f t="shared" si="11"/>
        <v>0.24771766625185451</v>
      </c>
      <c r="O12">
        <f t="shared" si="12"/>
        <v>10738.528908158005</v>
      </c>
      <c r="P12" s="7">
        <f t="shared" si="13"/>
        <v>601.36214423199954</v>
      </c>
      <c r="Q12" s="8">
        <f t="shared" si="14"/>
        <v>0.54265458193415428</v>
      </c>
      <c r="R12" s="7">
        <f t="shared" si="15"/>
        <v>1551.7244912941733</v>
      </c>
      <c r="S12">
        <f t="shared" si="16"/>
        <v>1.8582781036632283</v>
      </c>
      <c r="T12" s="13">
        <f t="shared" si="17"/>
        <v>4.0532478172328655E-2</v>
      </c>
      <c r="U12" s="13">
        <f t="shared" si="18"/>
        <v>3560.2946487991576</v>
      </c>
      <c r="V12" s="14">
        <f t="shared" si="19"/>
        <v>6853.3560949804205</v>
      </c>
      <c r="W12" s="14">
        <f t="shared" si="20"/>
        <v>9186.8044168638353</v>
      </c>
      <c r="X12" s="14">
        <f t="shared" si="21"/>
        <v>601.36214423199817</v>
      </c>
      <c r="Y12" s="15">
        <f t="shared" si="22"/>
        <v>0.54265458193415317</v>
      </c>
      <c r="Z12" s="14">
        <f t="shared" si="23"/>
        <v>1551.7244912941696</v>
      </c>
      <c r="AA12" s="13">
        <f t="shared" si="24"/>
        <v>1.8582781036632243</v>
      </c>
      <c r="AC12">
        <f t="shared" si="25"/>
        <v>3088.3067402522747</v>
      </c>
      <c r="AD12">
        <f t="shared" si="26"/>
        <v>4.5432988118194961</v>
      </c>
      <c r="AF12">
        <f t="shared" si="27"/>
        <v>0.61466750879434151</v>
      </c>
      <c r="AG12">
        <f t="shared" si="28"/>
        <v>3014.6119937036483</v>
      </c>
      <c r="AH12">
        <f t="shared" si="29"/>
        <v>4.4348843042617521</v>
      </c>
    </row>
    <row r="13" spans="1:34" ht="12" customHeight="1">
      <c r="B13" s="8">
        <f t="shared" si="30"/>
        <v>202.22229419398158</v>
      </c>
      <c r="C13">
        <f t="shared" si="0"/>
        <v>728.00025909833369</v>
      </c>
      <c r="D13">
        <f t="shared" si="1"/>
        <v>7755.8812704955408</v>
      </c>
      <c r="E13">
        <f t="shared" si="2"/>
        <v>0.68065897160829403</v>
      </c>
      <c r="F13">
        <f t="shared" si="3"/>
        <v>3.7974974012125629E-2</v>
      </c>
      <c r="G13" s="7">
        <f t="shared" si="4"/>
        <v>3542.7592235685634</v>
      </c>
      <c r="H13" s="8">
        <f t="shared" si="5"/>
        <v>17.923882486159325</v>
      </c>
      <c r="I13" s="7">
        <f t="shared" si="6"/>
        <v>3542.7592235685643</v>
      </c>
      <c r="J13" s="7">
        <f t="shared" si="7"/>
        <v>7028.1282490555222</v>
      </c>
      <c r="K13" s="7">
        <f t="shared" si="8"/>
        <v>9421.0834437741578</v>
      </c>
      <c r="L13" s="10">
        <f t="shared" si="9"/>
        <v>0.68190099202090459</v>
      </c>
      <c r="M13">
        <f t="shared" si="10"/>
        <v>4161.6567930311558</v>
      </c>
      <c r="N13">
        <f t="shared" si="11"/>
        <v>0.24771766625185451</v>
      </c>
      <c r="O13">
        <f t="shared" si="12"/>
        <v>11066.886976305208</v>
      </c>
      <c r="P13" s="7">
        <f t="shared" si="13"/>
        <v>618.8975694625924</v>
      </c>
      <c r="Q13" s="8">
        <f t="shared" si="14"/>
        <v>0.5584786174128471</v>
      </c>
      <c r="R13" s="7">
        <f t="shared" si="15"/>
        <v>1645.8035325310502</v>
      </c>
      <c r="S13">
        <f t="shared" si="16"/>
        <v>1.9709430924063722</v>
      </c>
      <c r="T13" s="13">
        <f t="shared" si="17"/>
        <v>3.7974974012125635E-2</v>
      </c>
      <c r="U13" s="13">
        <f t="shared" si="18"/>
        <v>3542.7592235685643</v>
      </c>
      <c r="V13" s="14">
        <f t="shared" si="19"/>
        <v>7028.1282490555241</v>
      </c>
      <c r="W13" s="14">
        <f t="shared" si="20"/>
        <v>9421.0834437741614</v>
      </c>
      <c r="X13" s="14">
        <f t="shared" si="21"/>
        <v>618.89756946259149</v>
      </c>
      <c r="Y13" s="15">
        <f t="shared" si="22"/>
        <v>0.55847861741284621</v>
      </c>
      <c r="Z13" s="14">
        <f t="shared" si="23"/>
        <v>1645.8035325310466</v>
      </c>
      <c r="AA13" s="13">
        <f t="shared" si="24"/>
        <v>1.9709430924063678</v>
      </c>
      <c r="AC13">
        <f t="shared" si="25"/>
        <v>3198.4930946365093</v>
      </c>
      <c r="AD13">
        <f t="shared" si="26"/>
        <v>4.5657865598112028</v>
      </c>
      <c r="AF13">
        <f t="shared" si="27"/>
        <v>0.62276039680836193</v>
      </c>
      <c r="AG13">
        <f t="shared" si="28"/>
        <v>3081.5958539066446</v>
      </c>
      <c r="AH13">
        <f t="shared" si="29"/>
        <v>4.3989180267828134</v>
      </c>
    </row>
    <row r="14" spans="1:34" ht="12" customHeight="1">
      <c r="B14" s="8">
        <f t="shared" si="30"/>
        <v>208.22229419398158</v>
      </c>
      <c r="C14">
        <f t="shared" si="0"/>
        <v>749.60025909833371</v>
      </c>
      <c r="D14">
        <f t="shared" si="1"/>
        <v>8222.9479332296614</v>
      </c>
      <c r="E14">
        <f t="shared" si="2"/>
        <v>0.64199727547321217</v>
      </c>
      <c r="F14">
        <f t="shared" si="3"/>
        <v>3.5770246268617488E-2</v>
      </c>
      <c r="G14" s="7">
        <f t="shared" si="4"/>
        <v>3538.0378154766577</v>
      </c>
      <c r="H14" s="8">
        <f t="shared" si="5"/>
        <v>17.947801383644912</v>
      </c>
      <c r="I14" s="7">
        <f t="shared" si="6"/>
        <v>3538.037815476659</v>
      </c>
      <c r="J14" s="7">
        <f t="shared" si="7"/>
        <v>7227.0108221682394</v>
      </c>
      <c r="K14" s="7">
        <f t="shared" si="8"/>
        <v>9687.6820672496506</v>
      </c>
      <c r="L14" s="10">
        <f t="shared" si="9"/>
        <v>0.70213321205595547</v>
      </c>
      <c r="M14">
        <f t="shared" si="10"/>
        <v>4161.6567930311558</v>
      </c>
      <c r="N14">
        <f t="shared" si="11"/>
        <v>0.24771766625185451</v>
      </c>
      <c r="O14">
        <f t="shared" si="12"/>
        <v>11395.245044452413</v>
      </c>
      <c r="P14" s="7">
        <f t="shared" si="13"/>
        <v>623.61897755449809</v>
      </c>
      <c r="Q14" s="8">
        <f t="shared" si="14"/>
        <v>0.56273924154468613</v>
      </c>
      <c r="R14" s="7">
        <f t="shared" si="15"/>
        <v>1707.5629772027623</v>
      </c>
      <c r="S14">
        <f t="shared" si="16"/>
        <v>2.0449035308551626</v>
      </c>
      <c r="T14" s="13">
        <f t="shared" si="17"/>
        <v>3.5770246268617502E-2</v>
      </c>
      <c r="U14" s="13">
        <f t="shared" si="18"/>
        <v>3538.037815476659</v>
      </c>
      <c r="V14" s="14">
        <f t="shared" si="19"/>
        <v>7227.0108221682422</v>
      </c>
      <c r="W14" s="14">
        <f t="shared" si="20"/>
        <v>9687.6820672496542</v>
      </c>
      <c r="X14" s="14">
        <f t="shared" si="21"/>
        <v>623.61897755449672</v>
      </c>
      <c r="Y14" s="15">
        <f t="shared" si="22"/>
        <v>0.56273924154468491</v>
      </c>
      <c r="Z14" s="14">
        <f t="shared" si="23"/>
        <v>1707.5629772027587</v>
      </c>
      <c r="AA14" s="13">
        <f t="shared" si="24"/>
        <v>2.0449035308551582</v>
      </c>
      <c r="AC14">
        <f t="shared" si="25"/>
        <v>3297.7883427018264</v>
      </c>
      <c r="AD14">
        <f t="shared" si="26"/>
        <v>4.5718794685741067</v>
      </c>
      <c r="AF14">
        <f t="shared" si="27"/>
        <v>0.63085328482238223</v>
      </c>
      <c r="AG14">
        <f t="shared" si="28"/>
        <v>3136.5026595338941</v>
      </c>
      <c r="AH14">
        <f t="shared" si="29"/>
        <v>4.3482815214583468</v>
      </c>
    </row>
    <row r="15" spans="1:34" ht="12" customHeight="1">
      <c r="B15" s="8">
        <f t="shared" si="30"/>
        <v>214.22229419398158</v>
      </c>
      <c r="C15">
        <f t="shared" si="0"/>
        <v>771.20025909833373</v>
      </c>
      <c r="D15">
        <f t="shared" si="1"/>
        <v>8703.6700323159166</v>
      </c>
      <c r="E15">
        <f t="shared" si="2"/>
        <v>0.60653840849787277</v>
      </c>
      <c r="F15">
        <f t="shared" si="3"/>
        <v>3.3861479391022783E-2</v>
      </c>
      <c r="G15" s="7">
        <f t="shared" si="4"/>
        <v>3545.0416844253114</v>
      </c>
      <c r="H15" s="8">
        <f t="shared" si="5"/>
        <v>17.912342266377049</v>
      </c>
      <c r="I15" s="7">
        <f t="shared" si="6"/>
        <v>3545.0416844253118</v>
      </c>
      <c r="J15" s="7">
        <f t="shared" si="7"/>
        <v>7449.9785036052026</v>
      </c>
      <c r="K15" s="7">
        <f t="shared" si="8"/>
        <v>9986.5663587201107</v>
      </c>
      <c r="L15" s="10">
        <f t="shared" si="9"/>
        <v>0.72236543209100634</v>
      </c>
      <c r="M15">
        <f t="shared" si="10"/>
        <v>4161.6567930311558</v>
      </c>
      <c r="N15">
        <f t="shared" si="11"/>
        <v>0.24771766625185451</v>
      </c>
      <c r="O15">
        <f t="shared" si="12"/>
        <v>11723.603112599616</v>
      </c>
      <c r="P15" s="7">
        <f t="shared" si="13"/>
        <v>616.6151086058444</v>
      </c>
      <c r="Q15" s="8">
        <f t="shared" si="14"/>
        <v>0.55641891353160322</v>
      </c>
      <c r="R15" s="7">
        <f t="shared" si="15"/>
        <v>1737.0367538795053</v>
      </c>
      <c r="S15">
        <f t="shared" si="16"/>
        <v>2.0802000503970897</v>
      </c>
      <c r="T15" s="13">
        <f t="shared" si="17"/>
        <v>3.386147939102279E-2</v>
      </c>
      <c r="U15" s="13">
        <f t="shared" si="18"/>
        <v>3545.0416844253118</v>
      </c>
      <c r="V15" s="14">
        <f t="shared" si="19"/>
        <v>7449.9785036052035</v>
      </c>
      <c r="W15" s="14">
        <f t="shared" si="20"/>
        <v>9986.5663587201125</v>
      </c>
      <c r="X15" s="14">
        <f t="shared" si="21"/>
        <v>616.61510860584394</v>
      </c>
      <c r="Y15" s="15">
        <f t="shared" si="22"/>
        <v>0.55641891353160278</v>
      </c>
      <c r="Z15" s="14">
        <f t="shared" si="23"/>
        <v>1737.0367538795035</v>
      </c>
      <c r="AA15" s="13">
        <f t="shared" si="24"/>
        <v>2.0802000503970874</v>
      </c>
      <c r="AC15">
        <f t="shared" si="25"/>
        <v>3386.1121769112365</v>
      </c>
      <c r="AD15">
        <f t="shared" si="26"/>
        <v>4.5628468964642765</v>
      </c>
      <c r="AF15">
        <f t="shared" si="27"/>
        <v>0.63894617283640254</v>
      </c>
      <c r="AG15">
        <f t="shared" si="28"/>
        <v>3179.7159017758681</v>
      </c>
      <c r="AH15">
        <f t="shared" si="29"/>
        <v>4.2847242135051271</v>
      </c>
    </row>
    <row r="16" spans="1:34" ht="12" customHeight="1">
      <c r="B16" s="8">
        <f t="shared" si="30"/>
        <v>220.22229419398158</v>
      </c>
      <c r="C16">
        <f t="shared" si="0"/>
        <v>792.80025909833375</v>
      </c>
      <c r="D16">
        <f t="shared" si="1"/>
        <v>9198.0475677543054</v>
      </c>
      <c r="E16">
        <f t="shared" si="2"/>
        <v>0.57393812443398939</v>
      </c>
      <c r="F16">
        <f t="shared" si="3"/>
        <v>3.2202252342744736E-2</v>
      </c>
      <c r="G16" s="7">
        <f t="shared" si="4"/>
        <v>3562.8283550267529</v>
      </c>
      <c r="H16" s="8">
        <f t="shared" si="5"/>
        <v>17.822918668088114</v>
      </c>
      <c r="I16" s="7">
        <f t="shared" si="6"/>
        <v>3562.8283550267538</v>
      </c>
      <c r="J16" s="7">
        <f t="shared" si="7"/>
        <v>7697.065637142573</v>
      </c>
      <c r="K16" s="7">
        <f t="shared" si="8"/>
        <v>10317.782355418998</v>
      </c>
      <c r="L16" s="10">
        <f t="shared" si="9"/>
        <v>0.74259765212605722</v>
      </c>
      <c r="M16">
        <f t="shared" si="10"/>
        <v>4161.6567930311558</v>
      </c>
      <c r="N16">
        <f t="shared" si="11"/>
        <v>0.24771766625185451</v>
      </c>
      <c r="O16">
        <f t="shared" si="12"/>
        <v>12051.961180746821</v>
      </c>
      <c r="P16" s="7">
        <f t="shared" si="13"/>
        <v>598.82843800440287</v>
      </c>
      <c r="Q16" s="8">
        <f t="shared" si="14"/>
        <v>0.54036815909552272</v>
      </c>
      <c r="R16" s="7">
        <f t="shared" si="15"/>
        <v>1734.1788253278228</v>
      </c>
      <c r="S16">
        <f t="shared" si="16"/>
        <v>2.0767775188335151</v>
      </c>
      <c r="T16" s="13">
        <f t="shared" si="17"/>
        <v>3.220225234274475E-2</v>
      </c>
      <c r="U16" s="13">
        <f t="shared" si="18"/>
        <v>3562.8283550267538</v>
      </c>
      <c r="V16" s="14">
        <f t="shared" si="19"/>
        <v>7697.0656371425748</v>
      </c>
      <c r="W16" s="14">
        <f t="shared" si="20"/>
        <v>10317.782355419002</v>
      </c>
      <c r="X16" s="14">
        <f t="shared" si="21"/>
        <v>598.82843800440196</v>
      </c>
      <c r="Y16" s="15">
        <f t="shared" si="22"/>
        <v>0.54036815909552194</v>
      </c>
      <c r="Z16" s="14">
        <f t="shared" si="23"/>
        <v>1734.1788253278191</v>
      </c>
      <c r="AA16" s="13">
        <f t="shared" si="24"/>
        <v>2.0767775188335107</v>
      </c>
      <c r="AC16">
        <f t="shared" si="25"/>
        <v>3463.5734694468915</v>
      </c>
      <c r="AD16">
        <f t="shared" si="26"/>
        <v>4.5400678437945841</v>
      </c>
      <c r="AF16">
        <f t="shared" si="27"/>
        <v>0.64703906085042295</v>
      </c>
      <c r="AG16">
        <f t="shared" si="28"/>
        <v>3211.7753121994942</v>
      </c>
      <c r="AH16">
        <f t="shared" si="29"/>
        <v>4.2100096749900411</v>
      </c>
    </row>
    <row r="17" spans="1:34" ht="12" customHeight="1">
      <c r="B17" s="8">
        <f t="shared" si="30"/>
        <v>226.22229419398158</v>
      </c>
      <c r="C17">
        <f t="shared" si="0"/>
        <v>814.40025909833366</v>
      </c>
      <c r="D17">
        <f t="shared" si="1"/>
        <v>9706.080539544826</v>
      </c>
      <c r="E17">
        <f t="shared" si="2"/>
        <v>0.54389721453301387</v>
      </c>
      <c r="F17">
        <f t="shared" si="3"/>
        <v>3.0754420931954581E-2</v>
      </c>
      <c r="G17" s="7">
        <f t="shared" si="4"/>
        <v>3590.5786552995405</v>
      </c>
      <c r="H17" s="8">
        <f t="shared" si="5"/>
        <v>17.685171694060141</v>
      </c>
      <c r="I17" s="7">
        <f t="shared" si="6"/>
        <v>3590.5786552995428</v>
      </c>
      <c r="J17" s="7">
        <f t="shared" si="7"/>
        <v>7968.3583100897322</v>
      </c>
      <c r="K17" s="7">
        <f t="shared" si="8"/>
        <v>10681.445455884359</v>
      </c>
      <c r="L17" s="10">
        <f t="shared" si="9"/>
        <v>0.76282987216110809</v>
      </c>
      <c r="M17">
        <f t="shared" si="10"/>
        <v>4161.6567930311558</v>
      </c>
      <c r="N17">
        <f t="shared" si="11"/>
        <v>0.24771766625185451</v>
      </c>
      <c r="O17">
        <f t="shared" si="12"/>
        <v>12380.319248894022</v>
      </c>
      <c r="P17" s="7">
        <f t="shared" si="13"/>
        <v>571.07813773161524</v>
      </c>
      <c r="Q17" s="8">
        <f t="shared" si="14"/>
        <v>0.51532627423038913</v>
      </c>
      <c r="R17" s="7">
        <f t="shared" si="15"/>
        <v>1698.8737930096631</v>
      </c>
      <c r="S17">
        <f t="shared" si="16"/>
        <v>2.0344977398688608</v>
      </c>
      <c r="T17" s="13">
        <f t="shared" si="17"/>
        <v>3.0754420931954598E-2</v>
      </c>
      <c r="U17" s="13">
        <f t="shared" si="18"/>
        <v>3590.5786552995428</v>
      </c>
      <c r="V17" s="14">
        <f t="shared" si="19"/>
        <v>7968.3583100897367</v>
      </c>
      <c r="W17" s="14">
        <f t="shared" si="20"/>
        <v>10681.445455884366</v>
      </c>
      <c r="X17" s="14">
        <f t="shared" si="21"/>
        <v>571.07813773161297</v>
      </c>
      <c r="Y17" s="15">
        <f t="shared" si="22"/>
        <v>0.51532627423038702</v>
      </c>
      <c r="Z17" s="14">
        <f t="shared" si="23"/>
        <v>1698.8737930096559</v>
      </c>
      <c r="AA17" s="13">
        <f t="shared" si="24"/>
        <v>2.034497739868852</v>
      </c>
      <c r="AC17">
        <f t="shared" si="25"/>
        <v>3530.441172574609</v>
      </c>
      <c r="AD17">
        <f t="shared" si="26"/>
        <v>4.5049792806355002</v>
      </c>
      <c r="AF17">
        <f t="shared" si="27"/>
        <v>0.65513194886444326</v>
      </c>
      <c r="AG17">
        <f t="shared" si="28"/>
        <v>3233.3405617241028</v>
      </c>
      <c r="AH17">
        <f t="shared" si="29"/>
        <v>4.1258674272663036</v>
      </c>
    </row>
    <row r="18" spans="1:34" ht="12" customHeight="1">
      <c r="B18" s="8">
        <f t="shared" si="30"/>
        <v>232.22229419398158</v>
      </c>
      <c r="C18">
        <f t="shared" si="0"/>
        <v>836.00025909833369</v>
      </c>
      <c r="D18">
        <f t="shared" si="1"/>
        <v>10227.768947687482</v>
      </c>
      <c r="E18">
        <f t="shared" si="2"/>
        <v>0.5161546175410171</v>
      </c>
      <c r="F18">
        <f t="shared" si="3"/>
        <v>2.9486473377098504E-2</v>
      </c>
      <c r="G18" s="7">
        <f t="shared" si="4"/>
        <v>3627.5778532523964</v>
      </c>
      <c r="H18" s="8">
        <f t="shared" si="5"/>
        <v>17.504793161935162</v>
      </c>
      <c r="I18" s="7">
        <f t="shared" si="6"/>
        <v>3627.5778532523973</v>
      </c>
      <c r="J18" s="7">
        <f t="shared" si="7"/>
        <v>8263.9876687200867</v>
      </c>
      <c r="K18" s="7">
        <f t="shared" si="8"/>
        <v>11077.731459410305</v>
      </c>
      <c r="L18" s="10">
        <f t="shared" si="9"/>
        <v>0.78306209219615897</v>
      </c>
      <c r="M18">
        <f t="shared" si="10"/>
        <v>4161.6567930311558</v>
      </c>
      <c r="N18">
        <f t="shared" si="11"/>
        <v>0.24771766625185451</v>
      </c>
      <c r="O18">
        <f t="shared" si="12"/>
        <v>12708.677317041227</v>
      </c>
      <c r="P18" s="7">
        <f t="shared" si="13"/>
        <v>534.07893977875938</v>
      </c>
      <c r="Q18" s="8">
        <f t="shared" si="14"/>
        <v>0.48193833174151851</v>
      </c>
      <c r="R18" s="7">
        <f t="shared" si="15"/>
        <v>1630.9458576309225</v>
      </c>
      <c r="S18">
        <f t="shared" si="16"/>
        <v>1.9531501838757948</v>
      </c>
      <c r="T18" s="13">
        <f t="shared" si="17"/>
        <v>2.9486473377098518E-2</v>
      </c>
      <c r="U18" s="13">
        <f t="shared" si="18"/>
        <v>3627.5778532523973</v>
      </c>
      <c r="V18" s="14">
        <f t="shared" si="19"/>
        <v>8263.9876687200885</v>
      </c>
      <c r="W18" s="14">
        <f t="shared" si="20"/>
        <v>11077.731459410306</v>
      </c>
      <c r="X18" s="14">
        <f t="shared" si="21"/>
        <v>534.07893977875847</v>
      </c>
      <c r="Y18" s="15">
        <f t="shared" si="22"/>
        <v>0.48193833174151773</v>
      </c>
      <c r="Z18" s="14">
        <f t="shared" si="23"/>
        <v>1630.9458576309207</v>
      </c>
      <c r="AA18" s="13">
        <f t="shared" si="24"/>
        <v>1.9531501838757928</v>
      </c>
      <c r="AC18">
        <f t="shared" si="25"/>
        <v>3587.1141008713766</v>
      </c>
      <c r="AD18">
        <f t="shared" si="26"/>
        <v>4.4590310951187382</v>
      </c>
      <c r="AF18">
        <f t="shared" si="27"/>
        <v>0.66322483687846367</v>
      </c>
      <c r="AG18">
        <f t="shared" si="28"/>
        <v>3245.1566057940472</v>
      </c>
      <c r="AH18">
        <f t="shared" si="29"/>
        <v>4.0339542615191828</v>
      </c>
    </row>
    <row r="19" spans="1:34" ht="12" customHeight="1">
      <c r="B19" s="8">
        <f t="shared" si="30"/>
        <v>238.22229419398158</v>
      </c>
      <c r="C19">
        <f t="shared" si="0"/>
        <v>857.60025909833371</v>
      </c>
      <c r="D19">
        <f t="shared" si="1"/>
        <v>10763.112792182272</v>
      </c>
      <c r="E19">
        <f t="shared" si="2"/>
        <v>0.49048172879187679</v>
      </c>
      <c r="F19">
        <f t="shared" si="3"/>
        <v>2.8372244466894445E-2</v>
      </c>
      <c r="G19" s="7">
        <f t="shared" si="4"/>
        <v>3673.2000763524361</v>
      </c>
      <c r="H19" s="8">
        <f t="shared" si="5"/>
        <v>17.287378492885363</v>
      </c>
      <c r="I19" s="7">
        <f t="shared" si="6"/>
        <v>3673.2000763524375</v>
      </c>
      <c r="J19" s="7">
        <f t="shared" si="7"/>
        <v>8584.1242438696427</v>
      </c>
      <c r="K19" s="7">
        <f t="shared" si="8"/>
        <v>11506.868959610782</v>
      </c>
      <c r="L19" s="10">
        <f t="shared" si="9"/>
        <v>0.80329431223120995</v>
      </c>
      <c r="M19">
        <f t="shared" si="10"/>
        <v>4161.6567930311558</v>
      </c>
      <c r="N19">
        <f t="shared" si="11"/>
        <v>0.24771766625185451</v>
      </c>
      <c r="O19">
        <f t="shared" si="12"/>
        <v>13037.03538518843</v>
      </c>
      <c r="P19" s="7">
        <f t="shared" si="13"/>
        <v>488.45671667871966</v>
      </c>
      <c r="Q19" s="8">
        <f t="shared" si="14"/>
        <v>0.44076922659826717</v>
      </c>
      <c r="R19" s="7">
        <f t="shared" si="15"/>
        <v>1530.1664255776486</v>
      </c>
      <c r="S19">
        <f t="shared" si="16"/>
        <v>1.832461097034082</v>
      </c>
      <c r="T19" s="13">
        <f t="shared" si="17"/>
        <v>2.8372244466894452E-2</v>
      </c>
      <c r="U19" s="13">
        <f t="shared" si="18"/>
        <v>3673.2000763524375</v>
      </c>
      <c r="V19" s="14">
        <f t="shared" si="19"/>
        <v>8584.1242438696463</v>
      </c>
      <c r="W19" s="14">
        <f t="shared" si="20"/>
        <v>11506.868959610785</v>
      </c>
      <c r="X19" s="14">
        <f t="shared" si="21"/>
        <v>488.45671667871829</v>
      </c>
      <c r="Y19" s="15">
        <f t="shared" si="22"/>
        <v>0.44076922659826595</v>
      </c>
      <c r="Z19" s="14">
        <f t="shared" si="23"/>
        <v>1530.166425577645</v>
      </c>
      <c r="AA19" s="13">
        <f t="shared" si="24"/>
        <v>1.8324610970340778</v>
      </c>
      <c r="AC19">
        <f t="shared" si="25"/>
        <v>3634.0913490449657</v>
      </c>
      <c r="AD19">
        <f t="shared" si="26"/>
        <v>4.4036486201097729</v>
      </c>
      <c r="AF19">
        <f t="shared" si="27"/>
        <v>0.67131772489248398</v>
      </c>
      <c r="AG19">
        <f t="shared" si="28"/>
        <v>3248.022104252042</v>
      </c>
      <c r="AH19">
        <f t="shared" si="29"/>
        <v>3.9358251303271161</v>
      </c>
    </row>
    <row r="20" spans="1:34" ht="12" customHeight="1">
      <c r="B20" s="8">
        <f t="shared" si="30"/>
        <v>244.22229419398158</v>
      </c>
      <c r="C20">
        <f t="shared" si="0"/>
        <v>879.20025909833373</v>
      </c>
      <c r="D20">
        <f t="shared" si="1"/>
        <v>11312.112073029193</v>
      </c>
      <c r="E20">
        <f t="shared" si="2"/>
        <v>0.46667767569932395</v>
      </c>
      <c r="F20">
        <f t="shared" si="3"/>
        <v>2.7389903496331858E-2</v>
      </c>
      <c r="G20" s="7">
        <f t="shared" si="4"/>
        <v>3726.8953767946273</v>
      </c>
      <c r="H20" s="8">
        <f t="shared" si="5"/>
        <v>17.038310330732742</v>
      </c>
      <c r="I20" s="7">
        <f t="shared" si="6"/>
        <v>3726.8953767946277</v>
      </c>
      <c r="J20" s="7">
        <f t="shared" si="7"/>
        <v>8928.9731129803458</v>
      </c>
      <c r="K20" s="7">
        <f t="shared" si="8"/>
        <v>11969.132859222984</v>
      </c>
      <c r="L20" s="19">
        <f t="shared" si="9"/>
        <v>0.82352653226626082</v>
      </c>
      <c r="M20">
        <f t="shared" si="10"/>
        <v>4161.6567930311558</v>
      </c>
      <c r="N20">
        <f t="shared" si="11"/>
        <v>0.24771766625185451</v>
      </c>
      <c r="O20">
        <f t="shared" si="12"/>
        <v>13365.393453335635</v>
      </c>
      <c r="P20" s="7">
        <f t="shared" si="13"/>
        <v>434.76141623652848</v>
      </c>
      <c r="Q20" s="8">
        <f t="shared" si="14"/>
        <v>0.39231533518213613</v>
      </c>
      <c r="R20" s="7">
        <f t="shared" si="15"/>
        <v>1396.2605941126512</v>
      </c>
      <c r="S20">
        <f t="shared" si="16"/>
        <v>1.672101267721412</v>
      </c>
      <c r="T20" s="13">
        <f t="shared" si="17"/>
        <v>2.8665692775851584E-2</v>
      </c>
      <c r="U20" s="13">
        <f t="shared" si="18"/>
        <v>3900.4897513875489</v>
      </c>
      <c r="V20" s="14">
        <f t="shared" si="19"/>
        <v>9344.8741100826446</v>
      </c>
      <c r="W20" s="14">
        <f t="shared" si="20"/>
        <v>12526.640898234107</v>
      </c>
      <c r="X20" s="14">
        <f t="shared" si="21"/>
        <v>261.16704164360681</v>
      </c>
      <c r="Y20" s="15">
        <f t="shared" si="22"/>
        <v>0.2356679319156848</v>
      </c>
      <c r="Z20" s="16">
        <f t="shared" si="23"/>
        <v>838.75255510152783</v>
      </c>
      <c r="AA20" s="13">
        <f t="shared" si="24"/>
        <v>1.0044537650087726</v>
      </c>
      <c r="AC20">
        <f t="shared" si="25"/>
        <v>3508.521863770764</v>
      </c>
      <c r="AD20">
        <f t="shared" si="26"/>
        <v>4.1470388281016008</v>
      </c>
      <c r="AF20">
        <f t="shared" si="27"/>
        <v>0.6794106129065044</v>
      </c>
      <c r="AG20">
        <f t="shared" si="28"/>
        <v>3098.4401454325662</v>
      </c>
      <c r="AH20">
        <f t="shared" si="29"/>
        <v>3.6623262127395875</v>
      </c>
    </row>
    <row r="21" spans="1:34" ht="12" customHeight="1">
      <c r="B21" s="8">
        <f t="shared" si="30"/>
        <v>250.22229419398158</v>
      </c>
      <c r="C21">
        <f t="shared" si="0"/>
        <v>900.80025909833375</v>
      </c>
      <c r="D21">
        <f t="shared" si="1"/>
        <v>11874.766790228248</v>
      </c>
      <c r="E21">
        <f t="shared" si="2"/>
        <v>0.44456537654581207</v>
      </c>
      <c r="F21">
        <f t="shared" si="3"/>
        <v>2.6521152715773377E-2</v>
      </c>
      <c r="G21" s="7">
        <f t="shared" si="4"/>
        <v>3788.1789412767394</v>
      </c>
      <c r="H21" s="8">
        <f t="shared" si="5"/>
        <v>16.762671717561059</v>
      </c>
      <c r="I21" s="7">
        <f t="shared" si="6"/>
        <v>3788.1789412767398</v>
      </c>
      <c r="J21" s="7">
        <f t="shared" si="7"/>
        <v>9298.7697581902576</v>
      </c>
      <c r="K21" s="7">
        <f t="shared" si="8"/>
        <v>12464.838817949407</v>
      </c>
      <c r="L21" s="19">
        <f t="shared" si="9"/>
        <v>0.8437587523013117</v>
      </c>
      <c r="M21">
        <f t="shared" si="10"/>
        <v>4161.6567930311558</v>
      </c>
      <c r="N21">
        <f t="shared" si="11"/>
        <v>0.24771766625185451</v>
      </c>
      <c r="O21">
        <f t="shared" si="12"/>
        <v>13693.751521482836</v>
      </c>
      <c r="P21" s="7">
        <f t="shared" si="13"/>
        <v>373.47785175441641</v>
      </c>
      <c r="Q21" s="8">
        <f t="shared" si="14"/>
        <v>0.33701424077277631</v>
      </c>
      <c r="R21" s="7">
        <f t="shared" si="15"/>
        <v>1228.9127035334295</v>
      </c>
      <c r="S21">
        <f t="shared" si="16"/>
        <v>1.4716926755374773</v>
      </c>
      <c r="T21" s="13">
        <f t="shared" si="17"/>
        <v>3.4678392606904876E-2</v>
      </c>
      <c r="U21" s="13">
        <f t="shared" si="18"/>
        <v>4953.327557013512</v>
      </c>
      <c r="V21" s="14">
        <f t="shared" si="19"/>
        <v>12158.837584911977</v>
      </c>
      <c r="W21" s="14">
        <f t="shared" si="20"/>
        <v>16298.709899345813</v>
      </c>
      <c r="X21" s="14">
        <f t="shared" si="21"/>
        <v>-791.67076398235622</v>
      </c>
      <c r="Y21" s="15">
        <f t="shared" si="22"/>
        <v>-0.71439228344488437</v>
      </c>
      <c r="Z21" s="16">
        <f t="shared" si="23"/>
        <v>-2604.9583778629767</v>
      </c>
      <c r="AA21" s="13">
        <f t="shared" si="24"/>
        <v>-3.1195854300782275</v>
      </c>
      <c r="AC21">
        <f t="shared" si="25"/>
        <v>2830.6552236137668</v>
      </c>
      <c r="AD21">
        <f t="shared" si="26"/>
        <v>3.2655789994573139</v>
      </c>
      <c r="AF21">
        <f t="shared" si="27"/>
        <v>0.6875035009205247</v>
      </c>
      <c r="AG21">
        <f t="shared" si="28"/>
        <v>2470.3774335610169</v>
      </c>
      <c r="AH21">
        <f t="shared" si="29"/>
        <v>2.8499453414432701</v>
      </c>
    </row>
    <row r="22" spans="1:34" ht="12" customHeight="1">
      <c r="B22" s="8">
        <f t="shared" si="30"/>
        <v>256.22229419398161</v>
      </c>
      <c r="C22">
        <f t="shared" si="0"/>
        <v>922.40025909833378</v>
      </c>
      <c r="D22">
        <f t="shared" si="1"/>
        <v>12451.076943779439</v>
      </c>
      <c r="E22">
        <f t="shared" si="2"/>
        <v>0.42398823759007992</v>
      </c>
      <c r="F22">
        <f t="shared" si="3"/>
        <v>2.5750588745433133E-2</v>
      </c>
      <c r="G22" s="7">
        <f t="shared" si="4"/>
        <v>3856.6220483595348</v>
      </c>
      <c r="H22" s="8">
        <f t="shared" si="5"/>
        <v>16.46518616648228</v>
      </c>
      <c r="I22" s="7">
        <f t="shared" si="6"/>
        <v>3856.6220483595371</v>
      </c>
      <c r="J22" s="7">
        <f t="shared" si="7"/>
        <v>9693.77650637447</v>
      </c>
      <c r="K22" s="7">
        <f t="shared" si="8"/>
        <v>12994.338480394732</v>
      </c>
      <c r="L22" s="10">
        <f t="shared" si="9"/>
        <v>0.86399097233636268</v>
      </c>
      <c r="M22">
        <f t="shared" si="10"/>
        <v>4161.6567930311558</v>
      </c>
      <c r="N22">
        <f t="shared" si="11"/>
        <v>0.24771766625185451</v>
      </c>
      <c r="O22">
        <f t="shared" si="12"/>
        <v>14022.109589630041</v>
      </c>
      <c r="P22" s="7">
        <f t="shared" si="13"/>
        <v>305.03474467162096</v>
      </c>
      <c r="Q22" s="8">
        <f t="shared" si="14"/>
        <v>0.27525288332612435</v>
      </c>
      <c r="R22" s="7">
        <f t="shared" si="15"/>
        <v>1027.7711092353093</v>
      </c>
      <c r="S22">
        <f t="shared" si="16"/>
        <v>1.2308142061202867</v>
      </c>
      <c r="T22" s="13">
        <f t="shared" si="17"/>
        <v>4.0103046720946431E-2</v>
      </c>
      <c r="U22" s="13">
        <f t="shared" si="18"/>
        <v>6006.1653626394818</v>
      </c>
      <c r="V22" s="14">
        <f t="shared" si="19"/>
        <v>15096.741126219611</v>
      </c>
      <c r="W22" s="14">
        <f t="shared" si="20"/>
        <v>20236.918399758193</v>
      </c>
      <c r="X22" s="14">
        <f t="shared" si="21"/>
        <v>-1844.5085696083261</v>
      </c>
      <c r="Y22" s="15">
        <f t="shared" si="22"/>
        <v>-1.6646489668162543</v>
      </c>
      <c r="Z22" s="14">
        <f t="shared" si="23"/>
        <v>-6214.8088101281519</v>
      </c>
      <c r="AA22" s="13">
        <f t="shared" si="24"/>
        <v>-7.4425861002441698</v>
      </c>
      <c r="AC22">
        <f t="shared" si="25"/>
        <v>2390.4389253435579</v>
      </c>
      <c r="AD22">
        <f t="shared" si="26"/>
        <v>2.6931463706000947</v>
      </c>
      <c r="AF22">
        <f t="shared" si="27"/>
        <v>0.69559638893454512</v>
      </c>
      <c r="AG22">
        <f t="shared" si="28"/>
        <v>2061.9189202563516</v>
      </c>
      <c r="AH22">
        <f t="shared" si="29"/>
        <v>2.3230250301257818</v>
      </c>
    </row>
    <row r="23" spans="1:34" ht="12" customHeight="1">
      <c r="B23" s="8">
        <f t="shared" si="30"/>
        <v>262.22229419398161</v>
      </c>
      <c r="C23">
        <f t="shared" si="0"/>
        <v>944.0002590983338</v>
      </c>
      <c r="D23">
        <f t="shared" si="1"/>
        <v>13041.042533682763</v>
      </c>
      <c r="E23">
        <f t="shared" si="2"/>
        <v>0.40480737301918107</v>
      </c>
      <c r="F23">
        <f t="shared" si="3"/>
        <v>2.506519095852739E-2</v>
      </c>
      <c r="G23" s="7">
        <f t="shared" si="4"/>
        <v>3931.8444572675112</v>
      </c>
      <c r="H23" s="8">
        <f t="shared" si="5"/>
        <v>16.150181089343036</v>
      </c>
      <c r="I23" s="7">
        <f t="shared" si="6"/>
        <v>3931.8444572675116</v>
      </c>
      <c r="J23" s="7">
        <f t="shared" si="7"/>
        <v>10114.279457926044</v>
      </c>
      <c r="K23" s="7">
        <f t="shared" si="8"/>
        <v>13558.015359150193</v>
      </c>
      <c r="L23" s="10">
        <f t="shared" si="9"/>
        <v>0.88422319237141356</v>
      </c>
      <c r="M23">
        <f t="shared" si="10"/>
        <v>4161.6567930311558</v>
      </c>
      <c r="N23">
        <f t="shared" si="11"/>
        <v>0.24771766625185451</v>
      </c>
      <c r="O23">
        <f t="shared" si="12"/>
        <v>14350.467657777246</v>
      </c>
      <c r="P23" s="7">
        <f t="shared" si="13"/>
        <v>229.81233576364457</v>
      </c>
      <c r="Q23" s="8">
        <f t="shared" si="14"/>
        <v>0.20737441866657727</v>
      </c>
      <c r="R23" s="7">
        <f t="shared" si="15"/>
        <v>792.4522986270531</v>
      </c>
      <c r="S23">
        <f t="shared" si="16"/>
        <v>0.94900658138615035</v>
      </c>
      <c r="T23" s="13">
        <f t="shared" si="17"/>
        <v>4.5000575254797025E-2</v>
      </c>
      <c r="U23" s="13">
        <f t="shared" si="18"/>
        <v>7059.0031682654444</v>
      </c>
      <c r="V23" s="14">
        <f t="shared" si="19"/>
        <v>18158.584734005519</v>
      </c>
      <c r="W23" s="14">
        <f t="shared" si="20"/>
        <v>24341.266399471206</v>
      </c>
      <c r="X23" s="14">
        <f t="shared" si="21"/>
        <v>-2897.3463752342886</v>
      </c>
      <c r="Y23" s="15">
        <f t="shared" si="22"/>
        <v>-2.615363872999561</v>
      </c>
      <c r="Z23" s="14">
        <f t="shared" si="23"/>
        <v>-9990.7987416939595</v>
      </c>
      <c r="AA23" s="13">
        <f t="shared" si="24"/>
        <v>-11.964548245489006</v>
      </c>
      <c r="AC23">
        <f t="shared" si="25"/>
        <v>2081.5375876771959</v>
      </c>
      <c r="AD23">
        <f t="shared" si="26"/>
        <v>2.2914683648727139</v>
      </c>
      <c r="AF23">
        <f t="shared" si="27"/>
        <v>0.70368927694856542</v>
      </c>
      <c r="AG23">
        <f t="shared" si="28"/>
        <v>1774.8210659427234</v>
      </c>
      <c r="AH23">
        <f t="shared" si="29"/>
        <v>1.953818345627742</v>
      </c>
    </row>
    <row r="24" spans="1:34" ht="12" customHeight="1">
      <c r="B24" s="8">
        <f t="shared" si="30"/>
        <v>268.22229419398161</v>
      </c>
      <c r="C24">
        <f t="shared" si="0"/>
        <v>965.60025909833382</v>
      </c>
      <c r="D24">
        <f t="shared" si="1"/>
        <v>13644.663559938219</v>
      </c>
      <c r="E24">
        <f t="shared" si="2"/>
        <v>0.38689925525107105</v>
      </c>
      <c r="F24">
        <f t="shared" si="3"/>
        <v>2.4453909392651917E-2</v>
      </c>
      <c r="G24" s="7">
        <f t="shared" si="4"/>
        <v>4013.5079749009101</v>
      </c>
      <c r="H24" s="8">
        <f t="shared" si="5"/>
        <v>15.821570655174231</v>
      </c>
      <c r="I24" s="7">
        <f t="shared" si="6"/>
        <v>4013.5079749009105</v>
      </c>
      <c r="J24" s="7">
        <f t="shared" si="7"/>
        <v>10560.585827746818</v>
      </c>
      <c r="K24" s="7">
        <f t="shared" si="8"/>
        <v>14156.281270438094</v>
      </c>
      <c r="L24" s="10">
        <f t="shared" si="9"/>
        <v>0.90445541240646443</v>
      </c>
      <c r="M24">
        <f t="shared" si="10"/>
        <v>4161.6567930311558</v>
      </c>
      <c r="N24">
        <f t="shared" si="11"/>
        <v>0.24771766625185451</v>
      </c>
      <c r="O24">
        <f t="shared" si="12"/>
        <v>14678.825725924449</v>
      </c>
      <c r="P24" s="7">
        <f t="shared" si="13"/>
        <v>148.14881813024567</v>
      </c>
      <c r="Q24" s="8">
        <f t="shared" si="14"/>
        <v>0.13368401543215305</v>
      </c>
      <c r="R24" s="7">
        <f t="shared" si="15"/>
        <v>522.54445548635522</v>
      </c>
      <c r="S24">
        <f t="shared" si="16"/>
        <v>0.62577662804758283</v>
      </c>
      <c r="T24" s="13">
        <f t="shared" si="17"/>
        <v>4.9424649315176518E-2</v>
      </c>
      <c r="U24" s="13">
        <f t="shared" si="18"/>
        <v>8111.8409738914079</v>
      </c>
      <c r="V24" s="14">
        <f t="shared" si="19"/>
        <v>21344.368408269715</v>
      </c>
      <c r="W24" s="14">
        <f t="shared" si="20"/>
        <v>28611.753898484872</v>
      </c>
      <c r="X24" s="14">
        <f t="shared" si="21"/>
        <v>-3950.1841808602521</v>
      </c>
      <c r="Y24" s="15">
        <f t="shared" si="22"/>
        <v>-3.5667998941134198</v>
      </c>
      <c r="Z24" s="14">
        <f t="shared" si="23"/>
        <v>-13932.928172560423</v>
      </c>
      <c r="AA24" s="13">
        <f t="shared" si="24"/>
        <v>-16.685471865812769</v>
      </c>
      <c r="AC24">
        <f t="shared" si="25"/>
        <v>1852.8210089454158</v>
      </c>
      <c r="AD24">
        <f t="shared" si="26"/>
        <v>1.9940581305376395</v>
      </c>
      <c r="AF24">
        <f t="shared" si="27"/>
        <v>0.71178216496258584</v>
      </c>
      <c r="AG24">
        <f t="shared" si="28"/>
        <v>1561.8438619148096</v>
      </c>
      <c r="AH24">
        <f t="shared" si="29"/>
        <v>1.6809003332999684</v>
      </c>
    </row>
    <row r="25" spans="1:34" ht="12" customHeight="1">
      <c r="B25" s="8">
        <f t="shared" si="30"/>
        <v>274.22229419398161</v>
      </c>
      <c r="C25">
        <f t="shared" si="0"/>
        <v>987.20025909833385</v>
      </c>
      <c r="D25">
        <f t="shared" si="1"/>
        <v>14261.94002254581</v>
      </c>
      <c r="E25">
        <f t="shared" si="2"/>
        <v>0.37015372110288708</v>
      </c>
      <c r="F25">
        <f t="shared" si="3"/>
        <v>2.3907331133694913E-2</v>
      </c>
      <c r="G25" s="7">
        <f t="shared" si="4"/>
        <v>4101.3109971347676</v>
      </c>
      <c r="H25" s="8">
        <f t="shared" si="5"/>
        <v>15.48285415184607</v>
      </c>
      <c r="I25" s="7">
        <f t="shared" si="6"/>
        <v>4101.3109971347685</v>
      </c>
      <c r="J25" s="7">
        <f t="shared" si="7"/>
        <v>11033.021635313935</v>
      </c>
      <c r="K25" s="7">
        <f t="shared" si="8"/>
        <v>14789.57323768624</v>
      </c>
      <c r="L25" s="18">
        <f t="shared" si="9"/>
        <v>0.92468763244151531</v>
      </c>
      <c r="M25">
        <f t="shared" si="10"/>
        <v>4161.6567930311558</v>
      </c>
      <c r="N25">
        <f t="shared" si="11"/>
        <v>0.24771766625185451</v>
      </c>
      <c r="O25">
        <f t="shared" si="12"/>
        <v>15007.183794071652</v>
      </c>
      <c r="P25" s="7">
        <f t="shared" si="13"/>
        <v>60.345795896388154</v>
      </c>
      <c r="Q25" s="8">
        <f t="shared" si="14"/>
        <v>5.4453773627319429E-2</v>
      </c>
      <c r="R25" s="17">
        <f t="shared" si="15"/>
        <v>217.61055638541256</v>
      </c>
      <c r="S25">
        <f t="shared" si="16"/>
        <v>0.26060098575857477</v>
      </c>
      <c r="T25" s="13">
        <f t="shared" si="17"/>
        <v>5.3422676424425525E-2</v>
      </c>
      <c r="U25" s="13">
        <f t="shared" si="18"/>
        <v>9164.6787795173695</v>
      </c>
      <c r="V25" s="14">
        <f t="shared" si="19"/>
        <v>24654.092149012198</v>
      </c>
      <c r="W25" s="14">
        <f t="shared" si="20"/>
        <v>33048.380896799194</v>
      </c>
      <c r="X25" s="14">
        <f t="shared" si="21"/>
        <v>-5003.0219864862138</v>
      </c>
      <c r="Y25" s="15">
        <f t="shared" si="22"/>
        <v>-4.5192217180301979</v>
      </c>
      <c r="Z25" s="14">
        <f t="shared" si="23"/>
        <v>-18041.197102727543</v>
      </c>
      <c r="AA25" s="13">
        <f t="shared" si="24"/>
        <v>-21.605356961215453</v>
      </c>
      <c r="AC25">
        <f t="shared" si="25"/>
        <v>1676.654326757839</v>
      </c>
      <c r="AD25">
        <f t="shared" si="26"/>
        <v>1.76498083967416</v>
      </c>
      <c r="AF25">
        <f t="shared" si="27"/>
        <v>0.71987505297660614</v>
      </c>
      <c r="AG25">
        <f t="shared" si="28"/>
        <v>1397.4544497618465</v>
      </c>
      <c r="AH25">
        <f t="shared" si="29"/>
        <v>1.4710726527134006</v>
      </c>
    </row>
    <row r="26" spans="1:34" ht="12" customHeight="1">
      <c r="B26" s="8">
        <f t="shared" si="30"/>
        <v>280.22229419398161</v>
      </c>
      <c r="C26">
        <f t="shared" si="0"/>
        <v>1008.8002590983339</v>
      </c>
      <c r="D26">
        <f t="shared" si="1"/>
        <v>14892.871921505532</v>
      </c>
      <c r="E26">
        <f t="shared" si="2"/>
        <v>0.35447227353566435</v>
      </c>
      <c r="F26">
        <f t="shared" si="3"/>
        <v>2.3417408914450179E-2</v>
      </c>
      <c r="G26" s="7">
        <f t="shared" si="4"/>
        <v>4194.9838593454178</v>
      </c>
      <c r="H26" s="8">
        <f t="shared" si="5"/>
        <v>15.137126179529202</v>
      </c>
      <c r="I26" s="7">
        <f t="shared" si="6"/>
        <v>4194.9838593454197</v>
      </c>
      <c r="J26" s="7">
        <f t="shared" si="7"/>
        <v>11531.929691502188</v>
      </c>
      <c r="K26" s="7">
        <f t="shared" si="8"/>
        <v>15458.350792898374</v>
      </c>
      <c r="L26" s="18">
        <f t="shared" si="9"/>
        <v>0.94491985247656618</v>
      </c>
      <c r="M26">
        <f t="shared" si="10"/>
        <v>4161.6567930311558</v>
      </c>
      <c r="N26">
        <f t="shared" si="11"/>
        <v>0.24771766625185451</v>
      </c>
      <c r="O26">
        <f t="shared" si="12"/>
        <v>15335.541862218855</v>
      </c>
      <c r="P26" s="7">
        <f t="shared" si="13"/>
        <v>-33.327066314262083</v>
      </c>
      <c r="Q26" s="8">
        <f t="shared" si="14"/>
        <v>-3.0073086416952052E-2</v>
      </c>
      <c r="R26" s="17">
        <f t="shared" si="15"/>
        <v>-122.80893067951911</v>
      </c>
      <c r="S26">
        <f t="shared" si="16"/>
        <v>-0.14707066112342579</v>
      </c>
      <c r="T26" s="13">
        <f t="shared" si="17"/>
        <v>5.7036635178332538E-2</v>
      </c>
      <c r="U26" s="13">
        <f t="shared" si="18"/>
        <v>10217.516585143334</v>
      </c>
      <c r="V26" s="14">
        <f t="shared" si="19"/>
        <v>28087.755956232977</v>
      </c>
      <c r="W26" s="14">
        <f t="shared" si="20"/>
        <v>37651.147394414176</v>
      </c>
      <c r="X26" s="14">
        <f t="shared" si="21"/>
        <v>-6055.8597921121782</v>
      </c>
      <c r="Y26" s="15">
        <f t="shared" si="22"/>
        <v>-5.472896499284829</v>
      </c>
      <c r="Z26" s="14">
        <f t="shared" si="23"/>
        <v>-22315.605532195321</v>
      </c>
      <c r="AA26" s="13">
        <f t="shared" si="24"/>
        <v>-26.724203531697064</v>
      </c>
      <c r="AC26">
        <f t="shared" si="25"/>
        <v>1536.7929329548115</v>
      </c>
      <c r="AD26">
        <f t="shared" si="26"/>
        <v>1.5831129132823039</v>
      </c>
      <c r="AF26">
        <f t="shared" si="27"/>
        <v>0.72796794099062656</v>
      </c>
      <c r="AG26">
        <f t="shared" si="28"/>
        <v>1266.6433614069822</v>
      </c>
      <c r="AH26">
        <f t="shared" si="29"/>
        <v>1.3048208505951404</v>
      </c>
    </row>
    <row r="27" spans="1:34" ht="12" customHeight="1">
      <c r="B27" s="8">
        <f t="shared" si="30"/>
        <v>286.22229419398161</v>
      </c>
      <c r="C27">
        <f t="shared" si="0"/>
        <v>1030.4002590983339</v>
      </c>
      <c r="D27">
        <f t="shared" si="1"/>
        <v>15537.459256817387</v>
      </c>
      <c r="E27">
        <f t="shared" si="2"/>
        <v>0.33976662993823803</v>
      </c>
      <c r="F27">
        <f t="shared" si="3"/>
        <v>2.2977239299624277E-2</v>
      </c>
      <c r="G27" s="7">
        <f t="shared" si="4"/>
        <v>4294.2848619105553</v>
      </c>
      <c r="H27" s="8">
        <f t="shared" si="5"/>
        <v>14.787095416802048</v>
      </c>
      <c r="I27" s="7">
        <f t="shared" si="6"/>
        <v>4294.2848619105562</v>
      </c>
      <c r="J27" s="7">
        <f t="shared" si="7"/>
        <v>12057.667838616526</v>
      </c>
      <c r="K27" s="7">
        <f t="shared" si="8"/>
        <v>16163.093617448427</v>
      </c>
      <c r="L27" s="10">
        <f t="shared" si="9"/>
        <v>0.96515207251161705</v>
      </c>
      <c r="M27">
        <f t="shared" si="10"/>
        <v>4161.6567930311558</v>
      </c>
      <c r="N27">
        <f t="shared" si="11"/>
        <v>0.24771766625185451</v>
      </c>
      <c r="O27">
        <f t="shared" si="12"/>
        <v>15663.89993036606</v>
      </c>
      <c r="P27" s="7">
        <f t="shared" si="13"/>
        <v>-132.62806887939951</v>
      </c>
      <c r="Q27" s="8">
        <f t="shared" si="14"/>
        <v>-0.11967864365640651</v>
      </c>
      <c r="R27" s="7">
        <f t="shared" si="15"/>
        <v>-499.19368708236652</v>
      </c>
      <c r="S27">
        <f t="shared" si="16"/>
        <v>-0.59781275825478652</v>
      </c>
      <c r="T27" s="13">
        <f t="shared" si="17"/>
        <v>6.0303784717500933E-2</v>
      </c>
      <c r="U27" s="13">
        <f t="shared" si="18"/>
        <v>11270.354390769298</v>
      </c>
      <c r="V27" s="14">
        <f t="shared" si="19"/>
        <v>31645.359829932037</v>
      </c>
      <c r="W27" s="14">
        <f t="shared" si="20"/>
        <v>42420.053391329806</v>
      </c>
      <c r="X27" s="14">
        <f t="shared" si="21"/>
        <v>-7108.6975977381426</v>
      </c>
      <c r="Y27" s="15">
        <f t="shared" si="22"/>
        <v>-6.4280945472390094</v>
      </c>
      <c r="Z27" s="14">
        <f t="shared" si="23"/>
        <v>-26756.153460963746</v>
      </c>
      <c r="AA27" s="13">
        <f t="shared" si="24"/>
        <v>-32.04201157725759</v>
      </c>
      <c r="AC27">
        <f t="shared" si="25"/>
        <v>1423.0622814226704</v>
      </c>
      <c r="AD27">
        <f t="shared" si="26"/>
        <v>1.435223941215606</v>
      </c>
      <c r="AF27">
        <f t="shared" si="27"/>
        <v>0.73606082900464687</v>
      </c>
      <c r="AG27">
        <f t="shared" si="28"/>
        <v>1160.0092481598579</v>
      </c>
      <c r="AH27">
        <f t="shared" si="29"/>
        <v>1.1699228253918226</v>
      </c>
    </row>
    <row r="28" spans="1:34" ht="12" customHeight="1">
      <c r="B28" s="8">
        <f t="shared" si="30"/>
        <v>292.22229419398161</v>
      </c>
      <c r="C28">
        <f t="shared" si="0"/>
        <v>1052.0002590983338</v>
      </c>
      <c r="D28">
        <f t="shared" si="1"/>
        <v>16195.702028481379</v>
      </c>
      <c r="E28">
        <f t="shared" si="2"/>
        <v>0.32595747687922433</v>
      </c>
      <c r="F28">
        <f t="shared" si="3"/>
        <v>2.2580880592181076E-2</v>
      </c>
      <c r="G28" s="7">
        <f t="shared" si="4"/>
        <v>4398.9968609764092</v>
      </c>
      <c r="H28" s="8">
        <f t="shared" si="5"/>
        <v>14.435109186667031</v>
      </c>
      <c r="I28" s="7">
        <f t="shared" si="6"/>
        <v>4398.9968609764092</v>
      </c>
      <c r="J28" s="7">
        <f t="shared" si="7"/>
        <v>12610.607407241836</v>
      </c>
      <c r="K28" s="7">
        <f t="shared" si="8"/>
        <v>16904.299473514526</v>
      </c>
      <c r="L28" s="10">
        <f t="shared" si="9"/>
        <v>0.98538429254666793</v>
      </c>
      <c r="M28">
        <f t="shared" si="10"/>
        <v>4161.6567930311558</v>
      </c>
      <c r="N28">
        <f t="shared" si="11"/>
        <v>0.24771766625185451</v>
      </c>
      <c r="O28">
        <f t="shared" si="12"/>
        <v>15992.257998513263</v>
      </c>
      <c r="P28" s="7">
        <f t="shared" si="13"/>
        <v>-237.3400679452534</v>
      </c>
      <c r="Q28" s="8">
        <f t="shared" si="14"/>
        <v>-0.21416720563314889</v>
      </c>
      <c r="R28" s="7">
        <f t="shared" si="15"/>
        <v>-912.04147500126237</v>
      </c>
      <c r="S28">
        <f t="shared" si="16"/>
        <v>-1.0922214040805891</v>
      </c>
      <c r="T28" s="13">
        <f t="shared" si="17"/>
        <v>6.3257269849366068E-2</v>
      </c>
      <c r="U28" s="13">
        <f t="shared" si="18"/>
        <v>12323.192196395259</v>
      </c>
      <c r="V28" s="14">
        <f t="shared" si="19"/>
        <v>35326.903770109377</v>
      </c>
      <c r="W28" s="14">
        <f t="shared" si="20"/>
        <v>47355.098887546083</v>
      </c>
      <c r="X28" s="14">
        <f t="shared" si="21"/>
        <v>-8161.5354033641033</v>
      </c>
      <c r="Y28" s="15">
        <f t="shared" si="22"/>
        <v>-7.3850900365219321</v>
      </c>
      <c r="Z28" s="14">
        <f t="shared" si="23"/>
        <v>-31362.840889032821</v>
      </c>
      <c r="AA28" s="13">
        <f t="shared" si="24"/>
        <v>-37.558781097897025</v>
      </c>
      <c r="AC28">
        <f t="shared" si="25"/>
        <v>1328.7648948568155</v>
      </c>
      <c r="AD28">
        <f t="shared" si="26"/>
        <v>1.3126048989439705</v>
      </c>
      <c r="AF28">
        <f t="shared" si="27"/>
        <v>0.74415371701866717</v>
      </c>
      <c r="AG28">
        <f t="shared" si="28"/>
        <v>1071.3632394502843</v>
      </c>
      <c r="AH28">
        <f t="shared" si="29"/>
        <v>1.0583336767054357</v>
      </c>
    </row>
    <row r="29" spans="1:34" ht="12" customHeight="1">
      <c r="B29" s="8">
        <f t="shared" si="30"/>
        <v>298.22229419398161</v>
      </c>
      <c r="C29">
        <f t="shared" si="0"/>
        <v>1073.6002590983339</v>
      </c>
      <c r="D29">
        <f t="shared" si="1"/>
        <v>16867.600236497503</v>
      </c>
      <c r="E29">
        <f t="shared" si="2"/>
        <v>0.31297339843689076</v>
      </c>
      <c r="F29">
        <f t="shared" si="3"/>
        <v>2.2223202712538453E-2</v>
      </c>
      <c r="G29" s="7">
        <f t="shared" si="4"/>
        <v>4508.9243344454617</v>
      </c>
      <c r="H29" s="8">
        <f t="shared" si="5"/>
        <v>14.083181550619139</v>
      </c>
      <c r="I29" s="7">
        <f t="shared" si="6"/>
        <v>4508.9243344454608</v>
      </c>
      <c r="J29" s="7">
        <f t="shared" si="7"/>
        <v>13191.131859374547</v>
      </c>
      <c r="K29" s="7">
        <f t="shared" si="8"/>
        <v>17682.482385220574</v>
      </c>
      <c r="L29" s="10">
        <f t="shared" si="9"/>
        <v>1.0056165125817189</v>
      </c>
      <c r="M29">
        <f t="shared" si="10"/>
        <v>4161.6567930311558</v>
      </c>
      <c r="N29">
        <f t="shared" si="11"/>
        <v>0.24771766625185451</v>
      </c>
      <c r="O29">
        <f t="shared" si="12"/>
        <v>16320.616066660466</v>
      </c>
      <c r="P29" s="7">
        <f t="shared" si="13"/>
        <v>-347.26754141430592</v>
      </c>
      <c r="Q29" s="8">
        <f t="shared" si="14"/>
        <v>-0.31336266629835702</v>
      </c>
      <c r="R29" s="7">
        <f t="shared" si="15"/>
        <v>-1361.8663185601072</v>
      </c>
      <c r="S29">
        <f t="shared" si="16"/>
        <v>-1.6309121716484705</v>
      </c>
      <c r="T29" s="13">
        <f t="shared" si="17"/>
        <v>6.5926638855533778E-2</v>
      </c>
      <c r="U29" s="13">
        <f t="shared" si="18"/>
        <v>13376.030002021231</v>
      </c>
      <c r="V29" s="14">
        <f t="shared" si="19"/>
        <v>39132.387776765041</v>
      </c>
      <c r="W29" s="14">
        <f t="shared" si="20"/>
        <v>52456.283883063057</v>
      </c>
      <c r="X29" s="14">
        <f t="shared" si="21"/>
        <v>-9214.373208990075</v>
      </c>
      <c r="Y29" s="15">
        <f t="shared" si="22"/>
        <v>-8.3441617450800827</v>
      </c>
      <c r="Z29" s="14">
        <f t="shared" si="23"/>
        <v>-36135.667816402594</v>
      </c>
      <c r="AA29" s="13">
        <f t="shared" si="24"/>
        <v>-43.274512093615442</v>
      </c>
      <c r="AC29">
        <f t="shared" si="25"/>
        <v>1249.311950705227</v>
      </c>
      <c r="AD29">
        <f t="shared" si="26"/>
        <v>1.2092887385249793</v>
      </c>
      <c r="AF29">
        <f t="shared" si="27"/>
        <v>0.75224660503268759</v>
      </c>
      <c r="AG29">
        <f t="shared" si="28"/>
        <v>996.46467715273252</v>
      </c>
      <c r="AH29">
        <f t="shared" si="29"/>
        <v>0.96454173174162605</v>
      </c>
    </row>
    <row r="30" spans="1:34" ht="12" customHeight="1" thickBot="1">
      <c r="B30" s="8">
        <f t="shared" si="30"/>
        <v>304.22229419398161</v>
      </c>
      <c r="C30">
        <f t="shared" si="0"/>
        <v>1095.2002590983338</v>
      </c>
      <c r="D30">
        <f t="shared" si="1"/>
        <v>17553.153880865761</v>
      </c>
      <c r="E30">
        <f t="shared" si="2"/>
        <v>0.30074995099576646</v>
      </c>
      <c r="F30">
        <f t="shared" si="3"/>
        <v>2.1899762932826448E-2</v>
      </c>
      <c r="G30" s="7">
        <f t="shared" si="4"/>
        <v>4623.8908489599553</v>
      </c>
      <c r="H30" s="8">
        <f t="shared" si="5"/>
        <v>13.733023134463254</v>
      </c>
      <c r="I30" s="7">
        <f t="shared" si="6"/>
        <v>4623.8908489599553</v>
      </c>
      <c r="J30" s="7">
        <f t="shared" si="7"/>
        <v>13799.63559211865</v>
      </c>
      <c r="K30" s="7">
        <f t="shared" si="8"/>
        <v>18498.171035011594</v>
      </c>
      <c r="L30" s="10">
        <f t="shared" si="9"/>
        <v>1.0258487326167698</v>
      </c>
      <c r="M30">
        <f t="shared" si="10"/>
        <v>4161.6567930311558</v>
      </c>
      <c r="N30">
        <f t="shared" si="11"/>
        <v>0.24771766625185451</v>
      </c>
      <c r="O30">
        <f t="shared" si="12"/>
        <v>16648.974134807671</v>
      </c>
      <c r="P30" s="7">
        <f t="shared" si="13"/>
        <v>-462.23405592879953</v>
      </c>
      <c r="Q30" s="8">
        <f t="shared" si="14"/>
        <v>-0.41710622545671494</v>
      </c>
      <c r="R30" s="7">
        <f>$O30-$K30</f>
        <v>-1849.1969002039223</v>
      </c>
      <c r="S30">
        <f t="shared" si="16"/>
        <v>-2.2145181881771392</v>
      </c>
      <c r="T30" s="13">
        <f t="shared" si="17"/>
        <v>6.8338287969673783E-2</v>
      </c>
      <c r="U30" s="13">
        <f t="shared" si="18"/>
        <v>14428.867807647192</v>
      </c>
      <c r="V30" s="14">
        <f t="shared" si="19"/>
        <v>43061.811849898964</v>
      </c>
      <c r="W30" s="14">
        <f t="shared" si="20"/>
        <v>57723.60837788065</v>
      </c>
      <c r="X30" s="14">
        <f t="shared" si="21"/>
        <v>-10267.211014616036</v>
      </c>
      <c r="Y30" s="15">
        <f t="shared" si="22"/>
        <v>-9.3055938255603241</v>
      </c>
      <c r="Z30" s="14">
        <f t="shared" si="23"/>
        <v>-41074.634243072978</v>
      </c>
      <c r="AA30" s="13">
        <f t="shared" si="24"/>
        <v>-49.189204564412726</v>
      </c>
      <c r="AC30">
        <f t="shared" si="25"/>
        <v>1181.4539652830756</v>
      </c>
      <c r="AD30">
        <f t="shared" si="26"/>
        <v>1.121050013296514</v>
      </c>
      <c r="AF30">
        <f t="shared" si="27"/>
        <v>0.760339493046708</v>
      </c>
      <c r="AG30">
        <f t="shared" si="28"/>
        <v>932.31035037962829</v>
      </c>
      <c r="AH30">
        <f t="shared" si="29"/>
        <v>0.88464431234875829</v>
      </c>
    </row>
    <row r="31" spans="1:34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4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118</v>
      </c>
      <c r="B33">
        <f>SL!B33</f>
        <v>33</v>
      </c>
      <c r="D33">
        <f>SL!D33</f>
        <v>63500</v>
      </c>
      <c r="E33">
        <f>SL!$E$33</f>
        <v>9000</v>
      </c>
      <c r="G33">
        <v>35000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0.82</v>
      </c>
      <c r="O33">
        <f>SL!O33</f>
        <v>8400</v>
      </c>
      <c r="P33">
        <f>SL!P33</f>
        <v>2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10668</v>
      </c>
      <c r="G35">
        <f>288-6.5*$F$35/1000</f>
        <v>218.65800000000002</v>
      </c>
      <c r="H35">
        <f>G35/288</f>
        <v>0.75922916666666673</v>
      </c>
      <c r="J35">
        <f>1/(3.1415*$A$35*$K$33)</f>
        <v>4.3114869558519807E-2</v>
      </c>
      <c r="O35">
        <f>$O$33*$P$33</f>
        <v>16800</v>
      </c>
      <c r="Q35">
        <f>$O$35*$Q$33</f>
        <v>16800</v>
      </c>
      <c r="R35">
        <f>$Q$35*$R$33</f>
        <v>13440</v>
      </c>
      <c r="T35">
        <f>R35*G37</f>
        <v>4161.6567930311558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0.30964708281481812</v>
      </c>
      <c r="H37">
        <f>1.225*$G$37</f>
        <v>0.37931767644815223</v>
      </c>
      <c r="J37">
        <f>340.3*(1-2.255*0.00001*$F$35)^0.5</f>
        <v>296.55667987029733</v>
      </c>
      <c r="M37">
        <f>P57</f>
        <v>3716.9771914091098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490.40025909833372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8721.4884763482078</v>
      </c>
    </row>
    <row r="40" spans="1:20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567.74674063158591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8472.3757573295534</v>
      </c>
    </row>
    <row r="41" spans="1:20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747.19673128370914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9656.4201640026477</v>
      </c>
    </row>
    <row r="42" spans="1:20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983.36620060553628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14674.58527250963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31">$J$33+$J$35*$B46^2</f>
        <v>1.8431148695585198E-2</v>
      </c>
      <c r="E46">
        <f t="shared" si="31"/>
        <v>1.8431148695585198E-2</v>
      </c>
      <c r="H46" s="9"/>
    </row>
    <row r="47" spans="1:20">
      <c r="B47">
        <f t="shared" ref="B47:B63" si="32">B46+$A$45</f>
        <v>0.2</v>
      </c>
      <c r="C47">
        <f t="shared" si="31"/>
        <v>1.9724594782340791E-2</v>
      </c>
      <c r="E47">
        <f t="shared" si="31"/>
        <v>1.9724594782340791E-2</v>
      </c>
      <c r="H47" s="9"/>
      <c r="J47" t="s">
        <v>74</v>
      </c>
      <c r="K47">
        <f>$R$35/$D$33</f>
        <v>0.21165354330708661</v>
      </c>
    </row>
    <row r="48" spans="1:20">
      <c r="B48">
        <f t="shared" si="32"/>
        <v>0.30000000000000004</v>
      </c>
      <c r="C48">
        <f t="shared" si="31"/>
        <v>2.1880338260266783E-2</v>
      </c>
      <c r="E48">
        <f t="shared" si="31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32"/>
        <v>0.4</v>
      </c>
      <c r="C49">
        <f t="shared" si="31"/>
        <v>2.4898379129363171E-2</v>
      </c>
      <c r="E49">
        <f t="shared" si="31"/>
        <v>2.4898379129363171E-2</v>
      </c>
      <c r="H49" s="9"/>
      <c r="J49" t="s">
        <v>76</v>
      </c>
      <c r="K49">
        <f>SQRT(($K$47*$E$35)*$K$48/($H$37*$J$33))</f>
        <v>567.030967655209</v>
      </c>
      <c r="L49" t="s">
        <v>77</v>
      </c>
      <c r="O49" t="s">
        <v>78</v>
      </c>
      <c r="P49">
        <f>$K$49*3.6</f>
        <v>2041.3114835587523</v>
      </c>
    </row>
    <row r="50" spans="2:17">
      <c r="B50">
        <f t="shared" si="32"/>
        <v>0.5</v>
      </c>
      <c r="C50">
        <f t="shared" si="31"/>
        <v>2.8778717389629949E-2</v>
      </c>
      <c r="E50">
        <f t="shared" si="31"/>
        <v>2.8778717389629949E-2</v>
      </c>
      <c r="H50" s="9"/>
    </row>
    <row r="51" spans="2:17">
      <c r="B51">
        <f t="shared" si="32"/>
        <v>0.6</v>
      </c>
      <c r="C51">
        <f t="shared" si="31"/>
        <v>3.3521353041067126E-2</v>
      </c>
      <c r="E51">
        <f t="shared" si="31"/>
        <v>3.3521353041067126E-2</v>
      </c>
      <c r="O51" t="s">
        <v>79</v>
      </c>
      <c r="P51">
        <f>$K$49/$J$37</f>
        <v>1.9120492173813346</v>
      </c>
    </row>
    <row r="52" spans="2:17">
      <c r="B52">
        <f t="shared" si="32"/>
        <v>0.7</v>
      </c>
      <c r="C52">
        <f t="shared" si="31"/>
        <v>3.9126286083674702E-2</v>
      </c>
      <c r="E52">
        <f t="shared" si="31"/>
        <v>3.9126286083674702E-2</v>
      </c>
    </row>
    <row r="53" spans="2:17">
      <c r="B53">
        <f t="shared" si="32"/>
        <v>0.79999999999999993</v>
      </c>
      <c r="C53">
        <f t="shared" si="31"/>
        <v>4.5593516517452672E-2</v>
      </c>
      <c r="E53">
        <f t="shared" si="31"/>
        <v>4.5593516517452672E-2</v>
      </c>
      <c r="J53" t="s">
        <v>80</v>
      </c>
      <c r="K53">
        <f>$M$33*$J$37</f>
        <v>243.1764774936438</v>
      </c>
      <c r="L53" t="s">
        <v>77</v>
      </c>
      <c r="O53" t="s">
        <v>80</v>
      </c>
      <c r="P53">
        <f>$K$53*3.6</f>
        <v>875.43531897711773</v>
      </c>
      <c r="Q53" t="s">
        <v>81</v>
      </c>
    </row>
    <row r="54" spans="2:17">
      <c r="B54">
        <f t="shared" si="32"/>
        <v>0.89999999999999991</v>
      </c>
      <c r="C54">
        <f t="shared" si="31"/>
        <v>5.292304434240104E-2</v>
      </c>
      <c r="E54">
        <f t="shared" si="31"/>
        <v>5.292304434240104E-2</v>
      </c>
      <c r="J54" t="s">
        <v>82</v>
      </c>
      <c r="K54">
        <f>0.5*$H$37*($K$53)^2</f>
        <v>11215.437316065068</v>
      </c>
      <c r="L54" t="s">
        <v>83</v>
      </c>
    </row>
    <row r="55" spans="2:17">
      <c r="B55">
        <f t="shared" si="32"/>
        <v>0.99999999999999989</v>
      </c>
      <c r="C55">
        <f t="shared" si="31"/>
        <v>6.1114869558519802E-2</v>
      </c>
      <c r="E55">
        <f t="shared" si="31"/>
        <v>6.1114869558519802E-2</v>
      </c>
      <c r="J55" t="s">
        <v>84</v>
      </c>
      <c r="K55">
        <f>(D33*9.81)/(K54*A33)</f>
        <v>0.47070034103170388</v>
      </c>
    </row>
    <row r="56" spans="2:17">
      <c r="B56">
        <f t="shared" si="32"/>
        <v>1.0999999999999999</v>
      </c>
      <c r="C56">
        <f t="shared" si="31"/>
        <v>7.0168992165808949E-2</v>
      </c>
      <c r="E56">
        <f t="shared" si="31"/>
        <v>7.0168992165808949E-2</v>
      </c>
      <c r="J56" t="s">
        <v>85</v>
      </c>
      <c r="K56">
        <f>J33+J35*(K55)^2</f>
        <v>2.755247923784776E-2</v>
      </c>
    </row>
    <row r="57" spans="2:17">
      <c r="B57">
        <f t="shared" si="32"/>
        <v>1.2</v>
      </c>
      <c r="C57">
        <f t="shared" si="31"/>
        <v>8.0085412164268524E-2</v>
      </c>
      <c r="E57">
        <f t="shared" si="31"/>
        <v>8.0085412164268524E-2</v>
      </c>
      <c r="J57" t="s">
        <v>86</v>
      </c>
      <c r="K57">
        <f>K54*A33*K56</f>
        <v>36463.546247723367</v>
      </c>
      <c r="L57" t="s">
        <v>87</v>
      </c>
      <c r="O57" t="s">
        <v>86</v>
      </c>
      <c r="P57">
        <f>K57/9.81</f>
        <v>3716.9771914091098</v>
      </c>
      <c r="Q57" t="s">
        <v>88</v>
      </c>
    </row>
    <row r="58" spans="2:17">
      <c r="B58">
        <f t="shared" si="32"/>
        <v>1.3</v>
      </c>
      <c r="C58">
        <f t="shared" si="31"/>
        <v>9.0864129553898484E-2</v>
      </c>
      <c r="E58">
        <f t="shared" si="31"/>
        <v>9.0864129553898484E-2</v>
      </c>
    </row>
    <row r="59" spans="2:17">
      <c r="B59">
        <f>B58+$A$45</f>
        <v>1.4000000000000001</v>
      </c>
      <c r="C59">
        <f t="shared" si="31"/>
        <v>0.10250514433469884</v>
      </c>
      <c r="E59">
        <f t="shared" si="31"/>
        <v>0.10250514433469884</v>
      </c>
      <c r="J59" t="s">
        <v>89</v>
      </c>
      <c r="K59">
        <f>($R$35-$P$57)/(14*$P$57)</f>
        <v>0.18684581406370623</v>
      </c>
    </row>
    <row r="60" spans="2:17">
      <c r="B60">
        <f t="shared" si="32"/>
        <v>1.5000000000000002</v>
      </c>
      <c r="C60">
        <f t="shared" si="31"/>
        <v>0.1150084565066696</v>
      </c>
      <c r="E60">
        <f t="shared" si="31"/>
        <v>0.1150084565066696</v>
      </c>
      <c r="J60" t="s">
        <v>90</v>
      </c>
      <c r="K60">
        <f>M33+K59</f>
        <v>1.0068458140637062</v>
      </c>
    </row>
    <row r="61" spans="2:17">
      <c r="B61">
        <f t="shared" si="32"/>
        <v>1.6000000000000003</v>
      </c>
      <c r="C61">
        <f t="shared" si="31"/>
        <v>0.12837406606981075</v>
      </c>
      <c r="E61">
        <f t="shared" si="31"/>
        <v>0.12837406606981075</v>
      </c>
    </row>
    <row r="62" spans="2:17">
      <c r="B62">
        <f t="shared" si="32"/>
        <v>1.7000000000000004</v>
      </c>
      <c r="C62">
        <f t="shared" si="31"/>
        <v>0.14260197302412231</v>
      </c>
      <c r="E62">
        <f t="shared" si="31"/>
        <v>0.14260197302412231</v>
      </c>
    </row>
    <row r="63" spans="2:17">
      <c r="B63">
        <f t="shared" si="32"/>
        <v>1.8000000000000005</v>
      </c>
      <c r="C63">
        <f t="shared" si="31"/>
        <v>0.15769217736960423</v>
      </c>
      <c r="E63">
        <f t="shared" si="31"/>
        <v>0.15769217736960423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H63"/>
  <sheetViews>
    <sheetView zoomScale="75" workbookViewId="0">
      <selection activeCell="T36" sqref="T36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4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  <c r="AF1" s="2" t="s">
        <v>99</v>
      </c>
      <c r="AG1" s="2" t="s">
        <v>95</v>
      </c>
      <c r="AH1" s="2" t="s">
        <v>97</v>
      </c>
    </row>
    <row r="2" spans="1:34" ht="12" customHeight="1">
      <c r="A2">
        <f>SL!A2</f>
        <v>6</v>
      </c>
      <c r="B2" s="8">
        <f>$F$39/3.6</f>
        <v>150.3470419789567</v>
      </c>
      <c r="C2">
        <f>$B2*3.6</f>
        <v>541.24935112424407</v>
      </c>
      <c r="D2">
        <f>0.5*$H$37*($B2)^2</f>
        <v>3519.4067796610166</v>
      </c>
      <c r="E2">
        <f>(2/$H$37)*($E$35)*(1/$B2)^2</f>
        <v>1.5000000000000002</v>
      </c>
      <c r="F2">
        <f>$J$33+$J$35*($E2)^2</f>
        <v>0.1150084565066696</v>
      </c>
      <c r="G2" s="7">
        <f>($F2*$D2*$A$33)/9.81</f>
        <v>4868.6913254490119</v>
      </c>
      <c r="H2" s="8">
        <f>$E2/$F2</f>
        <v>13.042519181300479</v>
      </c>
      <c r="I2" s="7">
        <f>$D$33/$H2</f>
        <v>4868.6913254490128</v>
      </c>
      <c r="J2" s="7">
        <f>$G2*9.81*$B2/1000</f>
        <v>7180.8546564715753</v>
      </c>
      <c r="K2" s="7">
        <f>$J2/0.746</f>
        <v>9625.8105314632376</v>
      </c>
      <c r="L2" s="10">
        <f>$B2/$J$37</f>
        <v>0.51885123026119784</v>
      </c>
      <c r="M2">
        <f>$R$35*$G$37</f>
        <v>3416.4326692697914</v>
      </c>
      <c r="N2">
        <f>M2/$O$35</f>
        <v>0.20335908745653519</v>
      </c>
      <c r="O2">
        <f>$M2*9.81*$B2/746</f>
        <v>6754.5735331371279</v>
      </c>
      <c r="P2" s="7">
        <f>$M2-$G2</f>
        <v>-1452.2586561792205</v>
      </c>
      <c r="Q2" s="8">
        <f>57.3*ASIN($P2/$D$33)</f>
        <v>-1.3105775886443467</v>
      </c>
      <c r="R2" s="7">
        <f>$O2-$K2</f>
        <v>-2871.2369983261096</v>
      </c>
      <c r="S2">
        <f>$R2*746/($D$33*9.81)</f>
        <v>-3.4384691833839449</v>
      </c>
      <c r="T2" s="13">
        <f>U2*9.81/(D2*$A$33)</f>
        <v>0.11500845650666962</v>
      </c>
      <c r="U2" s="13">
        <f>IF(L2&lt;$M$33,I2,$M$37+$M$37*14*(L2-$M$33))</f>
        <v>4868.6913254490128</v>
      </c>
      <c r="V2" s="14">
        <f>$U2*9.81*$B2/1000</f>
        <v>7180.8546564715762</v>
      </c>
      <c r="W2" s="14">
        <f>$V2/0.746</f>
        <v>9625.8105314632394</v>
      </c>
      <c r="X2" s="14">
        <f>$M2-$U2</f>
        <v>-1452.2586561792214</v>
      </c>
      <c r="Y2" s="15">
        <f>57.3*ASIN($X2/$D$33)</f>
        <v>-1.3105775886443478</v>
      </c>
      <c r="Z2" s="14">
        <f>$O2-$W2</f>
        <v>-2871.2369983261115</v>
      </c>
      <c r="AA2" s="13">
        <f>$Z2*746/($D$33*9.81)</f>
        <v>-3.4384691833839471</v>
      </c>
      <c r="AC2">
        <f>11.27*(2/$S$33)*SQRT(2/($H$37*$A$33))*(SQRT(E2))*(1/T2)*(SQRT($D$33)-SQRT($D$33-$E$33))</f>
        <v>1730.3767394195322</v>
      </c>
      <c r="AD2">
        <f>(1/$S$33)*(E2/T2)*LN($D$33/($D$33-$E$33))</f>
        <v>3.3223470880287835</v>
      </c>
      <c r="AF2">
        <f>0.54+(L2-0.5)*0.4</f>
        <v>0.54754049210447919</v>
      </c>
      <c r="AG2">
        <f>11.27*(2/AF2)*SQRT(2/($H$37*$A$33))*(SQRT(E2))*(1/T2)*(SQRT($D$33)-SQRT($D$33-$E$33))</f>
        <v>1896.1630393056107</v>
      </c>
      <c r="AH2">
        <f>(1/AF2)*(E2/T2)*LN($D$33/($D$33-$E$33))</f>
        <v>3.6406590591237897</v>
      </c>
    </row>
    <row r="3" spans="1:34" ht="12" customHeight="1">
      <c r="B3" s="8">
        <f>B2+$A$2</f>
        <v>156.3470419789567</v>
      </c>
      <c r="C3">
        <f t="shared" ref="C3:C30" si="0">$B3*3.6</f>
        <v>562.84935112424409</v>
      </c>
      <c r="D3">
        <f t="shared" ref="D3:D30" si="1">0.5*$H$37*($B3)^2</f>
        <v>3805.9145068227003</v>
      </c>
      <c r="E3">
        <f t="shared" ref="E3:E30" si="2">(2/$H$37)*($E$35)*(1/$B3)^2</f>
        <v>1.3870805978505008</v>
      </c>
      <c r="F3">
        <f t="shared" ref="F3:F30" si="3">$J$33+$J$35*($E3)^2</f>
        <v>0.10095268933095869</v>
      </c>
      <c r="G3" s="7">
        <f t="shared" ref="G3:G30" si="4">($F3*$D3*$A$33)/9.81</f>
        <v>4621.5741049582457</v>
      </c>
      <c r="H3" s="8">
        <f t="shared" ref="H3:H30" si="5">$E3/$F3</f>
        <v>13.739907347125335</v>
      </c>
      <c r="I3" s="7">
        <f t="shared" ref="I3:I30" si="6">$D$33/$H3</f>
        <v>4621.5741049582457</v>
      </c>
      <c r="J3" s="7">
        <f t="shared" ref="J3:J30" si="7">$G3*9.81*$B3/1000</f>
        <v>7088.4062122542746</v>
      </c>
      <c r="K3" s="7">
        <f t="shared" ref="K3:K30" si="8">$J3/0.746</f>
        <v>9501.8850030218164</v>
      </c>
      <c r="L3" s="10">
        <f t="shared" ref="L3:L30" si="9">$B3/$J$37</f>
        <v>0.5395573734655511</v>
      </c>
      <c r="M3">
        <f t="shared" ref="M3:M30" si="10">$R$35*$G$37</f>
        <v>3416.4326692697914</v>
      </c>
      <c r="N3">
        <f t="shared" ref="N3:N30" si="11">M3/$O$35</f>
        <v>0.20335908745653519</v>
      </c>
      <c r="O3">
        <f t="shared" ref="O3:O30" si="12">$M3*9.81*$B3/746</f>
        <v>7024.1328185435877</v>
      </c>
      <c r="P3" s="7">
        <f t="shared" ref="P3:P30" si="13">$M3-$G3</f>
        <v>-1205.1414356884543</v>
      </c>
      <c r="Q3" s="8">
        <f t="shared" ref="Q3:Q30" si="14">57.3*ASIN($P3/$D$33)</f>
        <v>-1.0875393759171417</v>
      </c>
      <c r="R3" s="7">
        <f t="shared" ref="R3:R29" si="15">$O3-$K3</f>
        <v>-2477.7521844782286</v>
      </c>
      <c r="S3">
        <f t="shared" ref="S3:S30" si="16">$R3*746/($D$33*9.81)</f>
        <v>-2.9672487974198889</v>
      </c>
      <c r="T3" s="13">
        <f t="shared" ref="T3:T30" si="17">U3*9.81/(D3*$A$33)</f>
        <v>0.1009526893309587</v>
      </c>
      <c r="U3" s="13">
        <f t="shared" ref="U3:U30" si="18">IF(L3&lt;$M$33,I3,$M$37+$M$37*14*(L3-$M$33))</f>
        <v>4621.5741049582457</v>
      </c>
      <c r="V3" s="14">
        <f t="shared" ref="V3:V30" si="19">$U3*9.81*$B3/1000</f>
        <v>7088.4062122542746</v>
      </c>
      <c r="W3" s="14">
        <f t="shared" ref="W3:W30" si="20">$V3/0.746</f>
        <v>9501.8850030218164</v>
      </c>
      <c r="X3" s="14">
        <f t="shared" ref="X3:X30" si="21">$M3-$U3</f>
        <v>-1205.1414356884543</v>
      </c>
      <c r="Y3" s="15">
        <f t="shared" ref="Y3:Y30" si="22">57.3*ASIN($X3/$D$33)</f>
        <v>-1.0875393759171417</v>
      </c>
      <c r="Z3" s="14">
        <f t="shared" ref="Z3:Z30" si="23">$O3-$W3</f>
        <v>-2477.7521844782286</v>
      </c>
      <c r="AA3" s="13">
        <f t="shared" ref="AA3:AA30" si="24">$Z3*746/($D$33*9.81)</f>
        <v>-2.9672487974198889</v>
      </c>
      <c r="AC3">
        <f t="shared" ref="AC3:AC30" si="25">11.27*(2/$S$33)*SQRT(2/($H$37*$A$33))*(SQRT(E3))*(1/T3)*(SQRT($D$33)-SQRT($D$33-$E$33))</f>
        <v>1895.6483166514286</v>
      </c>
      <c r="AD3">
        <f t="shared" ref="AD3:AD30" si="26">(1/$S$33)*(E3/T3)*LN($D$33/($D$33-$E$33))</f>
        <v>3.4999941752016253</v>
      </c>
      <c r="AF3">
        <f t="shared" ref="AF3:AF30" si="27">0.54+(L3-0.5)*0.4</f>
        <v>0.55582294938622046</v>
      </c>
      <c r="AG3">
        <f t="shared" ref="AG3:AG30" si="28">11.27*(2/AF3)*SQRT(2/($H$37*$A$33))*(SQRT(E3))*(1/T3)*(SQRT($D$33)-SQRT($D$33-$E$33))</f>
        <v>2046.3152722406362</v>
      </c>
      <c r="AH3">
        <f t="shared" ref="AH3:AH30" si="29">(1/AF3)*(E3/T3)*LN($D$33/($D$33-$E$33))</f>
        <v>3.7781752398671946</v>
      </c>
    </row>
    <row r="4" spans="1:34" ht="12" customHeight="1">
      <c r="B4" s="8">
        <f t="shared" ref="B4:B30" si="30">B3+$A$2</f>
        <v>162.3470419789567</v>
      </c>
      <c r="C4">
        <f t="shared" si="0"/>
        <v>584.44935112424412</v>
      </c>
      <c r="D4">
        <f t="shared" si="1"/>
        <v>4103.6324036804263</v>
      </c>
      <c r="E4">
        <f t="shared" si="2"/>
        <v>1.2864481147865117</v>
      </c>
      <c r="F4">
        <f t="shared" si="3"/>
        <v>8.9352899570143599E-2</v>
      </c>
      <c r="G4" s="7">
        <f t="shared" si="4"/>
        <v>4410.5230964917027</v>
      </c>
      <c r="H4" s="8">
        <f t="shared" si="5"/>
        <v>14.397385210500385</v>
      </c>
      <c r="I4" s="7">
        <f t="shared" si="6"/>
        <v>4410.5230964917027</v>
      </c>
      <c r="J4" s="7">
        <f t="shared" si="7"/>
        <v>7024.3070610768591</v>
      </c>
      <c r="K4" s="7">
        <f t="shared" si="8"/>
        <v>9415.9612078778264</v>
      </c>
      <c r="L4" s="10">
        <f t="shared" si="9"/>
        <v>0.56026351666990437</v>
      </c>
      <c r="M4">
        <f t="shared" si="10"/>
        <v>3416.4326692697914</v>
      </c>
      <c r="N4">
        <f t="shared" si="11"/>
        <v>0.20335908745653519</v>
      </c>
      <c r="O4">
        <f t="shared" si="12"/>
        <v>7293.6921039500494</v>
      </c>
      <c r="P4" s="7">
        <f t="shared" si="13"/>
        <v>-994.09042722191134</v>
      </c>
      <c r="Q4" s="8">
        <f t="shared" si="14"/>
        <v>-0.89706627401657613</v>
      </c>
      <c r="R4" s="7">
        <f t="shared" si="15"/>
        <v>-2122.269103927777</v>
      </c>
      <c r="S4">
        <f t="shared" si="16"/>
        <v>-2.5415376428200718</v>
      </c>
      <c r="T4" s="13">
        <f t="shared" si="17"/>
        <v>8.9352899570143599E-2</v>
      </c>
      <c r="U4" s="13">
        <f t="shared" si="18"/>
        <v>4410.5230964917027</v>
      </c>
      <c r="V4" s="14">
        <f t="shared" si="19"/>
        <v>7024.3070610768591</v>
      </c>
      <c r="W4" s="14">
        <f t="shared" si="20"/>
        <v>9415.9612078778264</v>
      </c>
      <c r="X4" s="14">
        <f t="shared" si="21"/>
        <v>-994.09042722191134</v>
      </c>
      <c r="Y4" s="15">
        <f t="shared" si="22"/>
        <v>-0.89706627401657613</v>
      </c>
      <c r="Z4" s="14">
        <f t="shared" si="23"/>
        <v>-2122.269103927777</v>
      </c>
      <c r="AA4" s="13">
        <f t="shared" si="24"/>
        <v>-2.5415376428200718</v>
      </c>
      <c r="AC4">
        <f t="shared" si="25"/>
        <v>2062.5871182838628</v>
      </c>
      <c r="AD4">
        <f t="shared" si="26"/>
        <v>3.6674748309294922</v>
      </c>
      <c r="AF4">
        <f t="shared" si="27"/>
        <v>0.56410540666796183</v>
      </c>
      <c r="AG4">
        <f t="shared" si="28"/>
        <v>2193.8316072527091</v>
      </c>
      <c r="AH4">
        <f t="shared" si="29"/>
        <v>3.9008399362017161</v>
      </c>
    </row>
    <row r="5" spans="1:34" ht="12" customHeight="1">
      <c r="B5" s="8">
        <f t="shared" si="30"/>
        <v>168.3470419789567</v>
      </c>
      <c r="C5">
        <f t="shared" si="0"/>
        <v>606.04935112424414</v>
      </c>
      <c r="D5">
        <f t="shared" si="1"/>
        <v>4412.5604702341934</v>
      </c>
      <c r="E5">
        <f t="shared" si="2"/>
        <v>1.1963825096795424</v>
      </c>
      <c r="F5">
        <f t="shared" si="3"/>
        <v>7.971165407972633E-2</v>
      </c>
      <c r="G5" s="7">
        <f t="shared" si="4"/>
        <v>4230.8291813948563</v>
      </c>
      <c r="H5" s="8">
        <f t="shared" si="5"/>
        <v>15.008878231066936</v>
      </c>
      <c r="I5" s="7">
        <f t="shared" si="6"/>
        <v>4230.8291813948563</v>
      </c>
      <c r="J5" s="7">
        <f t="shared" si="7"/>
        <v>6987.1487382775949</v>
      </c>
      <c r="K5" s="7">
        <f t="shared" si="8"/>
        <v>9366.1511236965089</v>
      </c>
      <c r="L5" s="10">
        <f t="shared" si="9"/>
        <v>0.58096965987425764</v>
      </c>
      <c r="M5">
        <f t="shared" si="10"/>
        <v>3416.4326692697914</v>
      </c>
      <c r="N5">
        <f t="shared" si="11"/>
        <v>0.20335908745653519</v>
      </c>
      <c r="O5">
        <f t="shared" si="12"/>
        <v>7563.251389356511</v>
      </c>
      <c r="P5" s="7">
        <f t="shared" si="13"/>
        <v>-814.39651212506487</v>
      </c>
      <c r="Q5" s="8">
        <f t="shared" si="14"/>
        <v>-0.73490077974250889</v>
      </c>
      <c r="R5" s="7">
        <f t="shared" si="15"/>
        <v>-1802.8997343399978</v>
      </c>
      <c r="S5">
        <f t="shared" si="16"/>
        <v>-2.1590747057359732</v>
      </c>
      <c r="T5" s="13">
        <f t="shared" si="17"/>
        <v>7.971165407972633E-2</v>
      </c>
      <c r="U5" s="13">
        <f t="shared" si="18"/>
        <v>4230.8291813948563</v>
      </c>
      <c r="V5" s="14">
        <f t="shared" si="19"/>
        <v>6987.1487382775949</v>
      </c>
      <c r="W5" s="14">
        <f t="shared" si="20"/>
        <v>9366.1511236965089</v>
      </c>
      <c r="X5" s="14">
        <f t="shared" si="21"/>
        <v>-814.39651212506487</v>
      </c>
      <c r="Y5" s="15">
        <f t="shared" si="22"/>
        <v>-0.73490077974250889</v>
      </c>
      <c r="Z5" s="14">
        <f t="shared" si="23"/>
        <v>-1802.8997343399978</v>
      </c>
      <c r="AA5" s="13">
        <f t="shared" si="24"/>
        <v>-2.1590747057359732</v>
      </c>
      <c r="AC5">
        <f t="shared" si="25"/>
        <v>2229.6568050002193</v>
      </c>
      <c r="AD5">
        <f t="shared" si="26"/>
        <v>3.8232416753549137</v>
      </c>
      <c r="AF5">
        <f t="shared" si="27"/>
        <v>0.57238786394970309</v>
      </c>
      <c r="AG5">
        <f t="shared" si="28"/>
        <v>2337.2160160224607</v>
      </c>
      <c r="AH5">
        <f t="shared" si="29"/>
        <v>4.0076758255910914</v>
      </c>
    </row>
    <row r="6" spans="1:34" ht="12" customHeight="1">
      <c r="B6" s="8">
        <f t="shared" si="30"/>
        <v>174.3470419789567</v>
      </c>
      <c r="C6">
        <f t="shared" si="0"/>
        <v>627.64935112424416</v>
      </c>
      <c r="D6">
        <f t="shared" si="1"/>
        <v>4732.6987064840023</v>
      </c>
      <c r="E6">
        <f t="shared" si="2"/>
        <v>1.1154545211718034</v>
      </c>
      <c r="F6">
        <f t="shared" si="3"/>
        <v>7.1645193078875513E-2</v>
      </c>
      <c r="G6" s="7">
        <f t="shared" si="4"/>
        <v>4078.5793361878186</v>
      </c>
      <c r="H6" s="8">
        <f t="shared" si="5"/>
        <v>15.569146696886964</v>
      </c>
      <c r="I6" s="7">
        <f t="shared" si="6"/>
        <v>4078.5793361878186</v>
      </c>
      <c r="J6" s="7">
        <f t="shared" si="7"/>
        <v>6975.7756612876701</v>
      </c>
      <c r="K6" s="7">
        <f t="shared" si="8"/>
        <v>9350.9057121818641</v>
      </c>
      <c r="L6" s="10">
        <f t="shared" si="9"/>
        <v>0.60167580307861079</v>
      </c>
      <c r="M6">
        <f t="shared" si="10"/>
        <v>3416.4326692697914</v>
      </c>
      <c r="N6">
        <f t="shared" si="11"/>
        <v>0.20335908745653519</v>
      </c>
      <c r="O6">
        <f t="shared" si="12"/>
        <v>7832.8106747629708</v>
      </c>
      <c r="P6" s="7">
        <f t="shared" si="13"/>
        <v>-662.14666691802722</v>
      </c>
      <c r="Q6" s="8">
        <f t="shared" si="14"/>
        <v>-0.5975069546546562</v>
      </c>
      <c r="R6" s="7">
        <f t="shared" si="15"/>
        <v>-1518.0950374188933</v>
      </c>
      <c r="S6">
        <f t="shared" si="16"/>
        <v>-1.8180049249351768</v>
      </c>
      <c r="T6" s="13">
        <f t="shared" si="17"/>
        <v>7.1645193078875513E-2</v>
      </c>
      <c r="U6" s="13">
        <f t="shared" si="18"/>
        <v>4078.5793361878186</v>
      </c>
      <c r="V6" s="14">
        <f t="shared" si="19"/>
        <v>6975.7756612876701</v>
      </c>
      <c r="W6" s="14">
        <f t="shared" si="20"/>
        <v>9350.9057121818641</v>
      </c>
      <c r="X6" s="14">
        <f t="shared" si="21"/>
        <v>-662.14666691802722</v>
      </c>
      <c r="Y6" s="15">
        <f t="shared" si="22"/>
        <v>-0.5975069546546562</v>
      </c>
      <c r="Z6" s="14">
        <f t="shared" si="23"/>
        <v>-1518.0950374188933</v>
      </c>
      <c r="AA6" s="13">
        <f t="shared" si="24"/>
        <v>-1.8180049249351768</v>
      </c>
      <c r="AC6">
        <f t="shared" si="25"/>
        <v>2395.3208264903465</v>
      </c>
      <c r="AD6">
        <f t="shared" si="26"/>
        <v>3.9659599861395578</v>
      </c>
      <c r="AF6">
        <f t="shared" si="27"/>
        <v>0.58067032123144435</v>
      </c>
      <c r="AG6">
        <f t="shared" si="28"/>
        <v>2475.0576072948102</v>
      </c>
      <c r="AH6">
        <f t="shared" si="29"/>
        <v>4.0979810826861254</v>
      </c>
    </row>
    <row r="7" spans="1:34" ht="12" customHeight="1">
      <c r="B7" s="8">
        <f t="shared" si="30"/>
        <v>180.3470419789567</v>
      </c>
      <c r="C7">
        <f t="shared" si="0"/>
        <v>649.24935112424407</v>
      </c>
      <c r="D7">
        <f t="shared" si="1"/>
        <v>5064.0471124298519</v>
      </c>
      <c r="E7">
        <f t="shared" si="2"/>
        <v>1.0424686130059484</v>
      </c>
      <c r="F7">
        <f t="shared" si="3"/>
        <v>6.4854688228376534E-2</v>
      </c>
      <c r="G7" s="7">
        <f t="shared" si="4"/>
        <v>3950.5004286190538</v>
      </c>
      <c r="H7" s="8">
        <f t="shared" si="5"/>
        <v>16.07391295036442</v>
      </c>
      <c r="I7" s="7">
        <f t="shared" si="6"/>
        <v>3950.5004286190538</v>
      </c>
      <c r="J7" s="7">
        <f t="shared" si="7"/>
        <v>6989.243063719241</v>
      </c>
      <c r="K7" s="7">
        <f t="shared" si="8"/>
        <v>9368.9585304547472</v>
      </c>
      <c r="L7" s="10">
        <f t="shared" si="9"/>
        <v>0.62238194628296406</v>
      </c>
      <c r="M7">
        <f t="shared" si="10"/>
        <v>3416.4326692697914</v>
      </c>
      <c r="N7">
        <f t="shared" si="11"/>
        <v>0.20335908745653519</v>
      </c>
      <c r="O7">
        <f t="shared" si="12"/>
        <v>8102.3699601694325</v>
      </c>
      <c r="P7" s="7">
        <f t="shared" si="13"/>
        <v>-534.06775934926236</v>
      </c>
      <c r="Q7" s="8">
        <f t="shared" si="14"/>
        <v>-0.48192824258765704</v>
      </c>
      <c r="R7" s="7">
        <f t="shared" si="15"/>
        <v>-1266.5885702853147</v>
      </c>
      <c r="S7">
        <f t="shared" si="16"/>
        <v>-1.5168116632278565</v>
      </c>
      <c r="T7" s="13">
        <f t="shared" si="17"/>
        <v>6.4854688228376534E-2</v>
      </c>
      <c r="U7" s="13">
        <f t="shared" si="18"/>
        <v>3950.5004286190538</v>
      </c>
      <c r="V7" s="14">
        <f t="shared" si="19"/>
        <v>6989.243063719241</v>
      </c>
      <c r="W7" s="14">
        <f t="shared" si="20"/>
        <v>9368.9585304547472</v>
      </c>
      <c r="X7" s="14">
        <f t="shared" si="21"/>
        <v>-534.06775934926236</v>
      </c>
      <c r="Y7" s="15">
        <f t="shared" si="22"/>
        <v>-0.48192824258765704</v>
      </c>
      <c r="Z7" s="14">
        <f t="shared" si="23"/>
        <v>-1266.5885702853147</v>
      </c>
      <c r="AA7" s="13">
        <f t="shared" si="24"/>
        <v>-1.5168116632278565</v>
      </c>
      <c r="AC7">
        <f t="shared" si="25"/>
        <v>2558.0847693692672</v>
      </c>
      <c r="AD7">
        <f t="shared" si="26"/>
        <v>4.0945401069785143</v>
      </c>
      <c r="AF7">
        <f t="shared" si="27"/>
        <v>0.58895277851318562</v>
      </c>
      <c r="AG7">
        <f t="shared" si="28"/>
        <v>2606.0677827113727</v>
      </c>
      <c r="AH7">
        <f t="shared" si="29"/>
        <v>4.171343024120068</v>
      </c>
    </row>
    <row r="8" spans="1:34" ht="12" customHeight="1">
      <c r="B8" s="8">
        <f t="shared" si="30"/>
        <v>186.3470419789567</v>
      </c>
      <c r="C8">
        <f t="shared" si="0"/>
        <v>670.84935112424409</v>
      </c>
      <c r="D8">
        <f t="shared" si="1"/>
        <v>5406.6056880717442</v>
      </c>
      <c r="E8">
        <f t="shared" si="2"/>
        <v>0.97641856537429716</v>
      </c>
      <c r="F8">
        <f t="shared" si="3"/>
        <v>5.9105424094407555E-2</v>
      </c>
      <c r="G8" s="7">
        <f t="shared" si="4"/>
        <v>3843.8376359180997</v>
      </c>
      <c r="H8" s="8">
        <f t="shared" si="5"/>
        <v>16.519948555223785</v>
      </c>
      <c r="I8" s="7">
        <f t="shared" si="6"/>
        <v>3843.8376359180984</v>
      </c>
      <c r="J8" s="7">
        <f t="shared" si="7"/>
        <v>7026.7830560801012</v>
      </c>
      <c r="K8" s="7">
        <f t="shared" si="8"/>
        <v>9419.2802360323076</v>
      </c>
      <c r="L8" s="10">
        <f t="shared" si="9"/>
        <v>0.64308808948731733</v>
      </c>
      <c r="M8">
        <f t="shared" si="10"/>
        <v>3416.4326692697914</v>
      </c>
      <c r="N8">
        <f t="shared" si="11"/>
        <v>0.20335908745653519</v>
      </c>
      <c r="O8">
        <f t="shared" si="12"/>
        <v>8371.929245575895</v>
      </c>
      <c r="P8" s="7">
        <f t="shared" si="13"/>
        <v>-427.40496664830835</v>
      </c>
      <c r="Q8" s="8">
        <f t="shared" si="14"/>
        <v>-0.385677000138124</v>
      </c>
      <c r="R8" s="7">
        <f t="shared" si="15"/>
        <v>-1047.3509904564125</v>
      </c>
      <c r="S8">
        <f t="shared" si="16"/>
        <v>-1.2542622245988486</v>
      </c>
      <c r="T8" s="13">
        <f t="shared" si="17"/>
        <v>5.9105424094407534E-2</v>
      </c>
      <c r="U8" s="13">
        <f t="shared" si="18"/>
        <v>3843.8376359180984</v>
      </c>
      <c r="V8" s="14">
        <f t="shared" si="19"/>
        <v>7026.7830560800985</v>
      </c>
      <c r="W8" s="14">
        <f t="shared" si="20"/>
        <v>9419.2802360323039</v>
      </c>
      <c r="X8" s="14">
        <f t="shared" si="21"/>
        <v>-427.40496664830698</v>
      </c>
      <c r="Y8" s="15">
        <f t="shared" si="22"/>
        <v>-0.38567700013812278</v>
      </c>
      <c r="Z8" s="14">
        <f t="shared" si="23"/>
        <v>-1047.3509904564089</v>
      </c>
      <c r="AA8" s="13">
        <f t="shared" si="24"/>
        <v>-1.2542622245988444</v>
      </c>
      <c r="AC8">
        <f t="shared" si="25"/>
        <v>2716.536159497909</v>
      </c>
      <c r="AD8">
        <f t="shared" si="26"/>
        <v>4.2081596518196918</v>
      </c>
      <c r="AF8">
        <f t="shared" si="27"/>
        <v>0.59723523579492699</v>
      </c>
      <c r="AG8">
        <f t="shared" si="28"/>
        <v>2729.1117435984852</v>
      </c>
      <c r="AH8">
        <f t="shared" si="29"/>
        <v>4.2276403664146667</v>
      </c>
    </row>
    <row r="9" spans="1:34" ht="12" customHeight="1">
      <c r="B9" s="8">
        <f t="shared" si="30"/>
        <v>192.3470419789567</v>
      </c>
      <c r="C9">
        <f t="shared" si="0"/>
        <v>692.44935112424412</v>
      </c>
      <c r="D9">
        <f t="shared" si="1"/>
        <v>5760.3744334096773</v>
      </c>
      <c r="E9">
        <f t="shared" si="2"/>
        <v>0.91645260746821255</v>
      </c>
      <c r="F9">
        <f t="shared" si="3"/>
        <v>5.4211548677624455E-2</v>
      </c>
      <c r="G9" s="7">
        <f t="shared" si="4"/>
        <v>3756.2589848908856</v>
      </c>
      <c r="H9" s="8">
        <f t="shared" si="5"/>
        <v>16.905117633108198</v>
      </c>
      <c r="I9" s="7">
        <f t="shared" si="6"/>
        <v>3756.2589848908851</v>
      </c>
      <c r="J9" s="7">
        <f t="shared" si="7"/>
        <v>7087.7770386227839</v>
      </c>
      <c r="K9" s="7">
        <f t="shared" si="8"/>
        <v>9501.0416067329552</v>
      </c>
      <c r="L9" s="10">
        <f t="shared" si="9"/>
        <v>0.66379423269167059</v>
      </c>
      <c r="M9">
        <f t="shared" si="10"/>
        <v>3416.4326692697914</v>
      </c>
      <c r="N9">
        <f t="shared" si="11"/>
        <v>0.20335908745653519</v>
      </c>
      <c r="O9">
        <f t="shared" si="12"/>
        <v>8641.4885309823549</v>
      </c>
      <c r="P9" s="7">
        <f t="shared" si="13"/>
        <v>-339.82631562109418</v>
      </c>
      <c r="Q9" s="8">
        <f t="shared" si="14"/>
        <v>-0.30664788710994223</v>
      </c>
      <c r="R9" s="7">
        <f t="shared" si="15"/>
        <v>-859.55307575060033</v>
      </c>
      <c r="S9">
        <f t="shared" si="16"/>
        <v>-1.0293635684460622</v>
      </c>
      <c r="T9" s="13">
        <f t="shared" si="17"/>
        <v>5.4211548677624448E-2</v>
      </c>
      <c r="U9" s="13">
        <f t="shared" si="18"/>
        <v>3756.2589848908851</v>
      </c>
      <c r="V9" s="14">
        <f t="shared" si="19"/>
        <v>7087.7770386227812</v>
      </c>
      <c r="W9" s="14">
        <f t="shared" si="20"/>
        <v>9501.0416067329515</v>
      </c>
      <c r="X9" s="14">
        <f t="shared" si="21"/>
        <v>-339.82631562109373</v>
      </c>
      <c r="Y9" s="15">
        <f t="shared" si="22"/>
        <v>-0.30664788710994184</v>
      </c>
      <c r="Z9" s="14">
        <f t="shared" si="23"/>
        <v>-859.55307575059669</v>
      </c>
      <c r="AA9" s="13">
        <f t="shared" si="24"/>
        <v>-1.029363568446058</v>
      </c>
      <c r="AC9">
        <f t="shared" si="25"/>
        <v>2869.3795938825215</v>
      </c>
      <c r="AD9">
        <f t="shared" si="26"/>
        <v>4.3062745440824308</v>
      </c>
      <c r="AF9">
        <f t="shared" si="27"/>
        <v>0.60551769307666825</v>
      </c>
      <c r="AG9">
        <f t="shared" si="28"/>
        <v>2843.2327841352217</v>
      </c>
      <c r="AH9">
        <f t="shared" si="29"/>
        <v>4.2670342353188877</v>
      </c>
    </row>
    <row r="10" spans="1:34" ht="12" customHeight="1">
      <c r="B10" s="8">
        <f t="shared" si="30"/>
        <v>198.3470419789567</v>
      </c>
      <c r="C10">
        <f t="shared" si="0"/>
        <v>714.04935112424414</v>
      </c>
      <c r="D10">
        <f t="shared" si="1"/>
        <v>6125.3533484436521</v>
      </c>
      <c r="E10">
        <f t="shared" si="2"/>
        <v>0.86184581838578467</v>
      </c>
      <c r="F10">
        <f t="shared" si="3"/>
        <v>5.0024785836366867E-2</v>
      </c>
      <c r="G10" s="7">
        <f t="shared" si="4"/>
        <v>3685.7797912844067</v>
      </c>
      <c r="H10" s="8">
        <f t="shared" si="5"/>
        <v>17.228375973560741</v>
      </c>
      <c r="I10" s="7">
        <f t="shared" si="6"/>
        <v>3685.7797912844071</v>
      </c>
      <c r="J10" s="7">
        <f t="shared" si="7"/>
        <v>7171.7331212632398</v>
      </c>
      <c r="K10" s="7">
        <f t="shared" si="8"/>
        <v>9613.5832724708307</v>
      </c>
      <c r="L10" s="10">
        <f t="shared" si="9"/>
        <v>0.68450037589602386</v>
      </c>
      <c r="M10">
        <f t="shared" si="10"/>
        <v>3416.4326692697914</v>
      </c>
      <c r="N10">
        <f t="shared" si="11"/>
        <v>0.20335908745653519</v>
      </c>
      <c r="O10">
        <f t="shared" si="12"/>
        <v>8911.0478163888165</v>
      </c>
      <c r="P10" s="7">
        <f t="shared" si="13"/>
        <v>-269.34712201461525</v>
      </c>
      <c r="Q10" s="8">
        <f t="shared" si="14"/>
        <v>-0.24304939168139164</v>
      </c>
      <c r="R10" s="7">
        <f t="shared" si="15"/>
        <v>-702.53545608201421</v>
      </c>
      <c r="S10">
        <f t="shared" si="16"/>
        <v>-0.84132606168730706</v>
      </c>
      <c r="T10" s="13">
        <f t="shared" si="17"/>
        <v>5.0024785836366874E-2</v>
      </c>
      <c r="U10" s="13">
        <f t="shared" si="18"/>
        <v>3685.7797912844071</v>
      </c>
      <c r="V10" s="14">
        <f t="shared" si="19"/>
        <v>7171.7331212632416</v>
      </c>
      <c r="W10" s="14">
        <f t="shared" si="20"/>
        <v>9613.5832724708325</v>
      </c>
      <c r="X10" s="14">
        <f t="shared" si="21"/>
        <v>-269.34712201461571</v>
      </c>
      <c r="Y10" s="15">
        <f t="shared" si="22"/>
        <v>-0.24304939168139203</v>
      </c>
      <c r="Z10" s="14">
        <f t="shared" si="23"/>
        <v>-702.53545608201603</v>
      </c>
      <c r="AA10" s="13">
        <f t="shared" si="24"/>
        <v>-0.84132606168730917</v>
      </c>
      <c r="AC10">
        <f t="shared" si="25"/>
        <v>3015.4655083406392</v>
      </c>
      <c r="AD10">
        <f t="shared" si="26"/>
        <v>4.388618789941261</v>
      </c>
      <c r="AF10">
        <f t="shared" si="27"/>
        <v>0.61380015035840962</v>
      </c>
      <c r="AG10">
        <f t="shared" si="28"/>
        <v>2947.6683965422785</v>
      </c>
      <c r="AH10">
        <f t="shared" si="29"/>
        <v>4.2899488904119645</v>
      </c>
    </row>
    <row r="11" spans="1:34" ht="12" customHeight="1">
      <c r="B11" s="8">
        <f t="shared" si="30"/>
        <v>204.3470419789567</v>
      </c>
      <c r="C11">
        <f t="shared" si="0"/>
        <v>735.64935112424416</v>
      </c>
      <c r="D11">
        <f t="shared" si="1"/>
        <v>6501.5424331736676</v>
      </c>
      <c r="E11">
        <f t="shared" si="2"/>
        <v>0.81197811500163908</v>
      </c>
      <c r="F11">
        <f t="shared" si="3"/>
        <v>4.6425998219030901E-2</v>
      </c>
      <c r="G11" s="7">
        <f t="shared" si="4"/>
        <v>3630.7023951039751</v>
      </c>
      <c r="H11" s="8">
        <f t="shared" si="5"/>
        <v>17.489728732828706</v>
      </c>
      <c r="I11" s="7">
        <f t="shared" si="6"/>
        <v>3630.7023951039755</v>
      </c>
      <c r="J11" s="7">
        <f t="shared" si="7"/>
        <v>7278.2675214524779</v>
      </c>
      <c r="K11" s="7">
        <f t="shared" si="8"/>
        <v>9756.3907794269144</v>
      </c>
      <c r="L11" s="10">
        <f t="shared" si="9"/>
        <v>0.70520651910037713</v>
      </c>
      <c r="M11">
        <f t="shared" si="10"/>
        <v>3416.4326692697914</v>
      </c>
      <c r="N11">
        <f t="shared" si="11"/>
        <v>0.20335908745653519</v>
      </c>
      <c r="O11">
        <f t="shared" si="12"/>
        <v>9180.6071017952781</v>
      </c>
      <c r="P11" s="7">
        <f t="shared" si="13"/>
        <v>-214.26972583418365</v>
      </c>
      <c r="Q11" s="8">
        <f t="shared" si="14"/>
        <v>-0.1933492691256081</v>
      </c>
      <c r="R11" s="7">
        <f t="shared" si="15"/>
        <v>-575.78367763163624</v>
      </c>
      <c r="S11">
        <f t="shared" si="16"/>
        <v>-0.68953361669066693</v>
      </c>
      <c r="T11" s="13">
        <f t="shared" si="17"/>
        <v>4.6425998219030915E-2</v>
      </c>
      <c r="U11" s="13">
        <f t="shared" si="18"/>
        <v>3630.7023951039755</v>
      </c>
      <c r="V11" s="14">
        <f t="shared" si="19"/>
        <v>7278.2675214524797</v>
      </c>
      <c r="W11" s="14">
        <f t="shared" si="20"/>
        <v>9756.3907794269162</v>
      </c>
      <c r="X11" s="14">
        <f t="shared" si="21"/>
        <v>-214.2697258341841</v>
      </c>
      <c r="Y11" s="15">
        <f t="shared" si="22"/>
        <v>-0.19334926912560854</v>
      </c>
      <c r="Z11" s="14">
        <f t="shared" si="23"/>
        <v>-575.78367763163806</v>
      </c>
      <c r="AA11" s="13">
        <f t="shared" si="24"/>
        <v>-0.68953361669066915</v>
      </c>
      <c r="AC11">
        <f t="shared" si="25"/>
        <v>3153.811449479178</v>
      </c>
      <c r="AD11">
        <f t="shared" si="26"/>
        <v>4.4551937028574038</v>
      </c>
      <c r="AF11">
        <f t="shared" si="27"/>
        <v>0.62208260764015089</v>
      </c>
      <c r="AG11">
        <f t="shared" si="28"/>
        <v>3041.8578601093386</v>
      </c>
      <c r="AH11">
        <f t="shared" si="29"/>
        <v>4.2970438152174308</v>
      </c>
    </row>
    <row r="12" spans="1:34" ht="12" customHeight="1">
      <c r="B12" s="8">
        <f t="shared" si="30"/>
        <v>210.3470419789567</v>
      </c>
      <c r="C12">
        <f t="shared" si="0"/>
        <v>757.24935112424407</v>
      </c>
      <c r="D12">
        <f t="shared" si="1"/>
        <v>6888.9416875997258</v>
      </c>
      <c r="E12">
        <f t="shared" si="2"/>
        <v>0.76631657065613734</v>
      </c>
      <c r="F12">
        <f t="shared" si="3"/>
        <v>4.331882284222046E-2</v>
      </c>
      <c r="G12" s="7">
        <f t="shared" si="4"/>
        <v>3589.5677528227661</v>
      </c>
      <c r="H12" s="8">
        <f t="shared" si="5"/>
        <v>17.690152233528632</v>
      </c>
      <c r="I12" s="7">
        <f t="shared" si="6"/>
        <v>3589.5677528227657</v>
      </c>
      <c r="J12" s="7">
        <f t="shared" si="7"/>
        <v>7407.0891457232265</v>
      </c>
      <c r="K12" s="7">
        <f t="shared" si="8"/>
        <v>9929.0739218810013</v>
      </c>
      <c r="L12" s="10">
        <f t="shared" si="9"/>
        <v>0.72591266230473039</v>
      </c>
      <c r="M12">
        <f t="shared" si="10"/>
        <v>3416.4326692697914</v>
      </c>
      <c r="N12">
        <f t="shared" si="11"/>
        <v>0.20335908745653519</v>
      </c>
      <c r="O12">
        <f t="shared" si="12"/>
        <v>9450.166387201738</v>
      </c>
      <c r="P12" s="7">
        <f t="shared" si="13"/>
        <v>-173.13508355297472</v>
      </c>
      <c r="Q12" s="8">
        <f t="shared" si="14"/>
        <v>-0.156230749280382</v>
      </c>
      <c r="R12" s="7">
        <f t="shared" si="15"/>
        <v>-478.90753467926334</v>
      </c>
      <c r="S12">
        <f t="shared" si="16"/>
        <v>-0.57351893997083236</v>
      </c>
      <c r="T12" s="13">
        <f t="shared" si="17"/>
        <v>4.3318822842220453E-2</v>
      </c>
      <c r="U12" s="13">
        <f t="shared" si="18"/>
        <v>3589.5677528227657</v>
      </c>
      <c r="V12" s="14">
        <f t="shared" si="19"/>
        <v>7407.0891457232246</v>
      </c>
      <c r="W12" s="14">
        <f t="shared" si="20"/>
        <v>9929.0739218809977</v>
      </c>
      <c r="X12" s="14">
        <f t="shared" si="21"/>
        <v>-173.13508355297427</v>
      </c>
      <c r="Y12" s="15">
        <f t="shared" si="22"/>
        <v>-0.15623074928038158</v>
      </c>
      <c r="Z12" s="14">
        <f t="shared" si="23"/>
        <v>-478.9075346792597</v>
      </c>
      <c r="AA12" s="13">
        <f t="shared" si="24"/>
        <v>-0.57351893997082792</v>
      </c>
      <c r="AC12">
        <f t="shared" si="25"/>
        <v>3283.6153393217974</v>
      </c>
      <c r="AD12">
        <f t="shared" si="26"/>
        <v>4.5062479834504989</v>
      </c>
      <c r="AF12">
        <f t="shared" si="27"/>
        <v>0.63036506492189215</v>
      </c>
      <c r="AG12">
        <f t="shared" si="28"/>
        <v>3125.4416103106846</v>
      </c>
      <c r="AH12">
        <f t="shared" si="29"/>
        <v>4.2891793034331904</v>
      </c>
    </row>
    <row r="13" spans="1:34" ht="12" customHeight="1">
      <c r="B13" s="8">
        <f t="shared" si="30"/>
        <v>216.3470419789567</v>
      </c>
      <c r="C13">
        <f t="shared" si="0"/>
        <v>778.84935112424409</v>
      </c>
      <c r="D13">
        <f t="shared" si="1"/>
        <v>7287.5511117218239</v>
      </c>
      <c r="E13">
        <f t="shared" si="2"/>
        <v>0.72440111754416692</v>
      </c>
      <c r="F13">
        <f t="shared" si="3"/>
        <v>4.0624828703786545E-2</v>
      </c>
      <c r="G13" s="7">
        <f t="shared" si="4"/>
        <v>3561.1162934645281</v>
      </c>
      <c r="H13" s="8">
        <f t="shared" si="5"/>
        <v>17.831487311025811</v>
      </c>
      <c r="I13" s="7">
        <f t="shared" si="6"/>
        <v>3561.1162934645281</v>
      </c>
      <c r="J13" s="7">
        <f t="shared" si="7"/>
        <v>7557.9867368566875</v>
      </c>
      <c r="K13" s="7">
        <f t="shared" si="8"/>
        <v>10131.349513212717</v>
      </c>
      <c r="L13" s="10">
        <f t="shared" si="9"/>
        <v>0.74661880550908355</v>
      </c>
      <c r="M13">
        <f t="shared" si="10"/>
        <v>3416.4326692697914</v>
      </c>
      <c r="N13">
        <f t="shared" si="11"/>
        <v>0.20335908745653519</v>
      </c>
      <c r="O13">
        <f t="shared" si="12"/>
        <v>9719.7256726081996</v>
      </c>
      <c r="P13" s="7">
        <f t="shared" si="13"/>
        <v>-144.68362419473669</v>
      </c>
      <c r="Q13" s="8">
        <f t="shared" si="14"/>
        <v>-0.13055714708021474</v>
      </c>
      <c r="R13" s="7">
        <f t="shared" si="15"/>
        <v>-411.62384060451768</v>
      </c>
      <c r="S13">
        <f t="shared" si="16"/>
        <v>-0.49294289948545228</v>
      </c>
      <c r="T13" s="13">
        <f t="shared" si="17"/>
        <v>4.0624828703786552E-2</v>
      </c>
      <c r="U13" s="13">
        <f t="shared" si="18"/>
        <v>3561.1162934645281</v>
      </c>
      <c r="V13" s="14">
        <f t="shared" si="19"/>
        <v>7557.9867368566875</v>
      </c>
      <c r="W13" s="14">
        <f t="shared" si="20"/>
        <v>10131.349513212717</v>
      </c>
      <c r="X13" s="14">
        <f t="shared" si="21"/>
        <v>-144.68362419473669</v>
      </c>
      <c r="Y13" s="15">
        <f t="shared" si="22"/>
        <v>-0.13055714708021474</v>
      </c>
      <c r="Z13" s="14">
        <f t="shared" si="23"/>
        <v>-411.62384060451768</v>
      </c>
      <c r="AA13" s="13">
        <f t="shared" si="24"/>
        <v>-0.49294289948545228</v>
      </c>
      <c r="AC13">
        <f t="shared" si="25"/>
        <v>3404.2608235865428</v>
      </c>
      <c r="AD13">
        <f t="shared" si="26"/>
        <v>4.5422505514077915</v>
      </c>
      <c r="AF13">
        <f t="shared" si="27"/>
        <v>0.63864752220363341</v>
      </c>
      <c r="AG13">
        <f t="shared" si="28"/>
        <v>3198.253219716797</v>
      </c>
      <c r="AH13">
        <f t="shared" si="29"/>
        <v>4.2673779136274392</v>
      </c>
    </row>
    <row r="14" spans="1:34" ht="12" customHeight="1">
      <c r="B14" s="8">
        <f t="shared" si="30"/>
        <v>222.3470419789567</v>
      </c>
      <c r="C14">
        <f t="shared" si="0"/>
        <v>800.44935112424412</v>
      </c>
      <c r="D14">
        <f t="shared" si="1"/>
        <v>7697.3707055399645</v>
      </c>
      <c r="E14">
        <f t="shared" si="2"/>
        <v>0.68583291248946043</v>
      </c>
      <c r="F14">
        <f t="shared" si="3"/>
        <v>3.8279802530516022E-2</v>
      </c>
      <c r="G14" s="7">
        <f t="shared" si="4"/>
        <v>3544.2560664878019</v>
      </c>
      <c r="H14" s="8">
        <f t="shared" si="5"/>
        <v>17.916312706752493</v>
      </c>
      <c r="I14" s="7">
        <f t="shared" si="6"/>
        <v>3544.256066487801</v>
      </c>
      <c r="J14" s="7">
        <f t="shared" si="7"/>
        <v>7730.8181020394404</v>
      </c>
      <c r="K14" s="7">
        <f t="shared" si="8"/>
        <v>10363.026946433567</v>
      </c>
      <c r="L14" s="10">
        <f t="shared" si="9"/>
        <v>0.76732494871343682</v>
      </c>
      <c r="M14">
        <f t="shared" si="10"/>
        <v>3416.4326692697914</v>
      </c>
      <c r="N14">
        <f t="shared" si="11"/>
        <v>0.20335908745653519</v>
      </c>
      <c r="O14">
        <f t="shared" si="12"/>
        <v>9989.2849580146612</v>
      </c>
      <c r="P14" s="7">
        <f t="shared" si="13"/>
        <v>-127.82339721801054</v>
      </c>
      <c r="Q14" s="8">
        <f t="shared" si="14"/>
        <v>-0.1153430804248103</v>
      </c>
      <c r="R14" s="7">
        <f t="shared" si="15"/>
        <v>-373.74198841890575</v>
      </c>
      <c r="S14">
        <f t="shared" si="16"/>
        <v>-0.44757723255316151</v>
      </c>
      <c r="T14" s="13">
        <f t="shared" si="17"/>
        <v>3.8279802530516015E-2</v>
      </c>
      <c r="U14" s="13">
        <f t="shared" si="18"/>
        <v>3544.256066487801</v>
      </c>
      <c r="V14" s="14">
        <f t="shared" si="19"/>
        <v>7730.8181020394386</v>
      </c>
      <c r="W14" s="14">
        <f t="shared" si="20"/>
        <v>10363.026946433563</v>
      </c>
      <c r="X14" s="14">
        <f t="shared" si="21"/>
        <v>-127.82339721800963</v>
      </c>
      <c r="Y14" s="15">
        <f t="shared" si="22"/>
        <v>-0.11534308042480947</v>
      </c>
      <c r="Z14" s="14">
        <f t="shared" si="23"/>
        <v>-373.74198841890211</v>
      </c>
      <c r="AA14" s="13">
        <f t="shared" si="24"/>
        <v>-0.44757723255315723</v>
      </c>
      <c r="AC14">
        <f t="shared" si="25"/>
        <v>3515.3153168746094</v>
      </c>
      <c r="AD14">
        <f t="shared" si="26"/>
        <v>4.5638582947099833</v>
      </c>
      <c r="AF14">
        <f t="shared" si="27"/>
        <v>0.64692997948537478</v>
      </c>
      <c r="AG14">
        <f t="shared" si="28"/>
        <v>3260.3052215984794</v>
      </c>
      <c r="AH14">
        <f t="shared" si="29"/>
        <v>4.232784170868519</v>
      </c>
    </row>
    <row r="15" spans="1:34" ht="12" customHeight="1">
      <c r="B15" s="8">
        <f t="shared" si="30"/>
        <v>228.3470419789567</v>
      </c>
      <c r="C15">
        <f t="shared" si="0"/>
        <v>822.04935112424414</v>
      </c>
      <c r="D15">
        <f t="shared" si="1"/>
        <v>8118.4004690541469</v>
      </c>
      <c r="E15">
        <f t="shared" si="2"/>
        <v>0.65026481381579104</v>
      </c>
      <c r="F15">
        <f t="shared" si="3"/>
        <v>3.6230878049026013E-2</v>
      </c>
      <c r="G15" s="7">
        <f t="shared" si="4"/>
        <v>3538.0366694189447</v>
      </c>
      <c r="H15" s="8">
        <f t="shared" si="5"/>
        <v>17.947807197382343</v>
      </c>
      <c r="I15" s="7">
        <f t="shared" si="6"/>
        <v>3538.0366694189456</v>
      </c>
      <c r="J15" s="7">
        <f t="shared" si="7"/>
        <v>7925.5010392527292</v>
      </c>
      <c r="K15" s="7">
        <f t="shared" si="8"/>
        <v>10623.996031169878</v>
      </c>
      <c r="L15" s="10">
        <f t="shared" si="9"/>
        <v>0.78803109191779008</v>
      </c>
      <c r="M15">
        <f t="shared" si="10"/>
        <v>3416.4326692697914</v>
      </c>
      <c r="N15">
        <f t="shared" si="11"/>
        <v>0.20335908745653519</v>
      </c>
      <c r="O15">
        <f t="shared" si="12"/>
        <v>10258.844243421121</v>
      </c>
      <c r="P15" s="7">
        <f t="shared" si="13"/>
        <v>-121.60400014915331</v>
      </c>
      <c r="Q15" s="8">
        <f t="shared" si="14"/>
        <v>-0.10973092074761782</v>
      </c>
      <c r="R15" s="7">
        <f t="shared" si="15"/>
        <v>-365.15178774875676</v>
      </c>
      <c r="S15">
        <f t="shared" si="16"/>
        <v>-0.43728997995067309</v>
      </c>
      <c r="T15" s="13">
        <f t="shared" si="17"/>
        <v>3.6230878049026013E-2</v>
      </c>
      <c r="U15" s="13">
        <f t="shared" si="18"/>
        <v>3538.0366694189456</v>
      </c>
      <c r="V15" s="14">
        <f t="shared" si="19"/>
        <v>7925.5010392527311</v>
      </c>
      <c r="W15" s="14">
        <f t="shared" si="20"/>
        <v>10623.996031169881</v>
      </c>
      <c r="X15" s="14">
        <f t="shared" si="21"/>
        <v>-121.60400014915422</v>
      </c>
      <c r="Y15" s="15">
        <f t="shared" si="22"/>
        <v>-0.10973092074761864</v>
      </c>
      <c r="Z15" s="14">
        <f t="shared" si="23"/>
        <v>-365.1517877487604</v>
      </c>
      <c r="AA15" s="13">
        <f t="shared" si="24"/>
        <v>-0.43728997995067742</v>
      </c>
      <c r="AC15">
        <f t="shared" si="25"/>
        <v>3616.5217560972951</v>
      </c>
      <c r="AD15">
        <f t="shared" si="26"/>
        <v>4.5718809495191124</v>
      </c>
      <c r="AF15">
        <f t="shared" si="27"/>
        <v>0.65521243676711605</v>
      </c>
      <c r="AG15">
        <f t="shared" si="28"/>
        <v>3311.7702471658595</v>
      </c>
      <c r="AH15">
        <f t="shared" si="29"/>
        <v>4.1866246972452767</v>
      </c>
    </row>
    <row r="16" spans="1:34" ht="12" customHeight="1">
      <c r="B16" s="8">
        <f t="shared" si="30"/>
        <v>234.3470419789567</v>
      </c>
      <c r="C16">
        <f t="shared" si="0"/>
        <v>843.64935112424416</v>
      </c>
      <c r="D16">
        <f t="shared" si="1"/>
        <v>8550.640402264371</v>
      </c>
      <c r="E16">
        <f t="shared" si="2"/>
        <v>0.61739354260454182</v>
      </c>
      <c r="F16">
        <f t="shared" si="3"/>
        <v>3.4434301196779177E-2</v>
      </c>
      <c r="G16" s="7">
        <f t="shared" si="4"/>
        <v>3541.6277869884411</v>
      </c>
      <c r="H16" s="8">
        <f t="shared" si="5"/>
        <v>17.929608592210663</v>
      </c>
      <c r="I16" s="7">
        <f t="shared" si="6"/>
        <v>3541.6277869884416</v>
      </c>
      <c r="J16" s="7">
        <f t="shared" si="7"/>
        <v>8142.0056575346653</v>
      </c>
      <c r="K16" s="7">
        <f t="shared" si="8"/>
        <v>10914.21669910813</v>
      </c>
      <c r="L16" s="10">
        <f t="shared" si="9"/>
        <v>0.80873723512214335</v>
      </c>
      <c r="M16">
        <f t="shared" si="10"/>
        <v>3416.4326692697914</v>
      </c>
      <c r="N16">
        <f t="shared" si="11"/>
        <v>0.20335908745653519</v>
      </c>
      <c r="O16">
        <f t="shared" si="12"/>
        <v>10528.403528827583</v>
      </c>
      <c r="P16" s="7">
        <f t="shared" si="13"/>
        <v>-125.19511771864973</v>
      </c>
      <c r="Q16" s="8">
        <f t="shared" si="14"/>
        <v>-0.11297141563421823</v>
      </c>
      <c r="R16" s="7">
        <f t="shared" si="15"/>
        <v>-385.81317028054764</v>
      </c>
      <c r="S16">
        <f t="shared" si="16"/>
        <v>-0.46203315759957064</v>
      </c>
      <c r="T16" s="13">
        <f t="shared" si="17"/>
        <v>3.4434301196779184E-2</v>
      </c>
      <c r="U16" s="13">
        <f t="shared" si="18"/>
        <v>3541.6277869884416</v>
      </c>
      <c r="V16" s="14">
        <f t="shared" si="19"/>
        <v>8142.0056575346671</v>
      </c>
      <c r="W16" s="14">
        <f t="shared" si="20"/>
        <v>10914.216699108132</v>
      </c>
      <c r="X16" s="14">
        <f t="shared" si="21"/>
        <v>-125.19511771865018</v>
      </c>
      <c r="Y16" s="15">
        <f t="shared" si="22"/>
        <v>-0.11297141563421866</v>
      </c>
      <c r="Z16" s="14">
        <f t="shared" si="23"/>
        <v>-385.81317028054946</v>
      </c>
      <c r="AA16" s="13">
        <f t="shared" si="24"/>
        <v>-0.46203315759957286</v>
      </c>
      <c r="AC16">
        <f t="shared" si="25"/>
        <v>3707.7853264086643</v>
      </c>
      <c r="AD16">
        <f t="shared" si="26"/>
        <v>4.5672451822982358</v>
      </c>
      <c r="AF16">
        <f t="shared" si="27"/>
        <v>0.66349489404885742</v>
      </c>
      <c r="AG16">
        <f t="shared" si="28"/>
        <v>3352.9590292240914</v>
      </c>
      <c r="AH16">
        <f t="shared" si="29"/>
        <v>4.1301706071262574</v>
      </c>
    </row>
    <row r="17" spans="1:34" ht="12" customHeight="1">
      <c r="B17" s="8">
        <f t="shared" si="30"/>
        <v>240.3470419789567</v>
      </c>
      <c r="C17">
        <f t="shared" si="0"/>
        <v>865.24935112424407</v>
      </c>
      <c r="D17">
        <f t="shared" si="1"/>
        <v>8994.0905051706359</v>
      </c>
      <c r="E17">
        <f t="shared" si="2"/>
        <v>0.58695319626332476</v>
      </c>
      <c r="F17">
        <f t="shared" si="3"/>
        <v>3.2853678525316718E-2</v>
      </c>
      <c r="G17" s="7">
        <f t="shared" si="4"/>
        <v>3554.3014326165735</v>
      </c>
      <c r="H17" s="8">
        <f t="shared" si="5"/>
        <v>17.865676618556563</v>
      </c>
      <c r="I17" s="7">
        <f t="shared" si="6"/>
        <v>3554.301432616573</v>
      </c>
      <c r="J17" s="7">
        <f t="shared" si="7"/>
        <v>8380.3478475397314</v>
      </c>
      <c r="K17" s="7">
        <f t="shared" si="8"/>
        <v>11233.710251393743</v>
      </c>
      <c r="L17" s="10">
        <f t="shared" si="9"/>
        <v>0.82944337832649662</v>
      </c>
      <c r="M17">
        <f t="shared" si="10"/>
        <v>3416.4326692697914</v>
      </c>
      <c r="N17">
        <f t="shared" si="11"/>
        <v>0.20335908745653519</v>
      </c>
      <c r="O17">
        <f t="shared" si="12"/>
        <v>10797.962814234044</v>
      </c>
      <c r="P17" s="7">
        <f t="shared" si="13"/>
        <v>-137.86876334678209</v>
      </c>
      <c r="Q17" s="8">
        <f t="shared" si="14"/>
        <v>-0.1244076589981257</v>
      </c>
      <c r="R17" s="7">
        <f t="shared" si="15"/>
        <v>-435.74743715969817</v>
      </c>
      <c r="S17">
        <f t="shared" si="16"/>
        <v>-0.52183227482985362</v>
      </c>
      <c r="T17" s="13">
        <f t="shared" si="17"/>
        <v>3.7125341979167045E-2</v>
      </c>
      <c r="U17" s="13">
        <f t="shared" si="18"/>
        <v>4016.4347526944566</v>
      </c>
      <c r="V17" s="14">
        <f t="shared" si="19"/>
        <v>9469.9678608147478</v>
      </c>
      <c r="W17" s="14">
        <f t="shared" si="20"/>
        <v>12694.326891172585</v>
      </c>
      <c r="X17" s="14">
        <f t="shared" si="21"/>
        <v>-600.00208342466522</v>
      </c>
      <c r="Y17" s="15">
        <f t="shared" si="22"/>
        <v>-0.54142725955181381</v>
      </c>
      <c r="Z17" s="14">
        <f t="shared" si="23"/>
        <v>-1896.3640769385402</v>
      </c>
      <c r="AA17" s="13">
        <f t="shared" si="24"/>
        <v>-2.2710035579894385</v>
      </c>
      <c r="AC17">
        <f t="shared" si="25"/>
        <v>3353.1739766307078</v>
      </c>
      <c r="AD17">
        <f t="shared" si="26"/>
        <v>4.0273235950777195</v>
      </c>
      <c r="AF17">
        <f t="shared" si="27"/>
        <v>0.67177735133059868</v>
      </c>
      <c r="AG17">
        <f t="shared" si="28"/>
        <v>2994.8976130163028</v>
      </c>
      <c r="AH17">
        <f t="shared" si="29"/>
        <v>3.5970164106611304</v>
      </c>
    </row>
    <row r="18" spans="1:34" ht="12" customHeight="1">
      <c r="B18" s="8">
        <f t="shared" si="30"/>
        <v>246.3470419789567</v>
      </c>
      <c r="C18">
        <f t="shared" si="0"/>
        <v>886.84935112424409</v>
      </c>
      <c r="D18">
        <f t="shared" si="1"/>
        <v>9448.7507777729425</v>
      </c>
      <c r="E18">
        <f t="shared" si="2"/>
        <v>0.55870985420739461</v>
      </c>
      <c r="F18">
        <f t="shared" si="3"/>
        <v>3.1458595453557781E-2</v>
      </c>
      <c r="G18" s="7">
        <f t="shared" si="4"/>
        <v>3575.4171798791963</v>
      </c>
      <c r="H18" s="8">
        <f t="shared" si="5"/>
        <v>17.76016526332894</v>
      </c>
      <c r="I18" s="7">
        <f t="shared" si="6"/>
        <v>3575.4171798791949</v>
      </c>
      <c r="J18" s="7">
        <f t="shared" si="7"/>
        <v>8640.5837062800765</v>
      </c>
      <c r="K18" s="7">
        <f t="shared" si="8"/>
        <v>11582.551885093937</v>
      </c>
      <c r="L18" s="10">
        <f t="shared" si="9"/>
        <v>0.85014952153084988</v>
      </c>
      <c r="M18">
        <f t="shared" si="10"/>
        <v>3416.4326692697914</v>
      </c>
      <c r="N18">
        <f t="shared" si="11"/>
        <v>0.20335908745653519</v>
      </c>
      <c r="O18">
        <f t="shared" si="12"/>
        <v>11067.522099640504</v>
      </c>
      <c r="P18" s="7">
        <f t="shared" si="13"/>
        <v>-158.98451060940488</v>
      </c>
      <c r="Q18" s="8">
        <f t="shared" si="14"/>
        <v>-0.14346176339197622</v>
      </c>
      <c r="R18" s="7">
        <f t="shared" si="15"/>
        <v>-515.02978545343285</v>
      </c>
      <c r="S18">
        <f t="shared" si="16"/>
        <v>-0.61677738439525942</v>
      </c>
      <c r="T18" s="13">
        <f t="shared" si="17"/>
        <v>4.4386966306706084E-2</v>
      </c>
      <c r="U18" s="13">
        <f t="shared" si="18"/>
        <v>5044.7872706207454</v>
      </c>
      <c r="V18" s="14">
        <f t="shared" si="19"/>
        <v>12191.558215214354</v>
      </c>
      <c r="W18" s="14">
        <f t="shared" si="20"/>
        <v>16342.571334067499</v>
      </c>
      <c r="X18" s="14">
        <f t="shared" si="21"/>
        <v>-1628.354601350954</v>
      </c>
      <c r="Y18" s="15">
        <f t="shared" si="22"/>
        <v>-1.4695267341109985</v>
      </c>
      <c r="Z18" s="14">
        <f t="shared" si="23"/>
        <v>-5275.0492344269951</v>
      </c>
      <c r="AA18" s="13">
        <f t="shared" si="24"/>
        <v>-6.3171706981989102</v>
      </c>
      <c r="AC18">
        <f t="shared" si="25"/>
        <v>2736.2924742800919</v>
      </c>
      <c r="AD18">
        <f t="shared" si="26"/>
        <v>3.2063755278279924</v>
      </c>
      <c r="AF18">
        <f t="shared" si="27"/>
        <v>0.68005980861233994</v>
      </c>
      <c r="AG18">
        <f t="shared" si="28"/>
        <v>2414.1633776565814</v>
      </c>
      <c r="AH18">
        <f t="shared" si="29"/>
        <v>2.8289060643391872</v>
      </c>
    </row>
    <row r="19" spans="1:34" ht="12" customHeight="1">
      <c r="B19" s="8">
        <f t="shared" si="30"/>
        <v>252.3470419789567</v>
      </c>
      <c r="C19">
        <f t="shared" si="0"/>
        <v>908.44935112424412</v>
      </c>
      <c r="D19">
        <f t="shared" si="1"/>
        <v>9914.6212200712907</v>
      </c>
      <c r="E19">
        <f t="shared" si="2"/>
        <v>0.53245707045312285</v>
      </c>
      <c r="F19">
        <f t="shared" si="3"/>
        <v>3.0223519600279695E-2</v>
      </c>
      <c r="G19" s="7">
        <f t="shared" si="4"/>
        <v>3604.4098221562167</v>
      </c>
      <c r="H19" s="8">
        <f t="shared" si="5"/>
        <v>17.617308556221076</v>
      </c>
      <c r="I19" s="7">
        <f t="shared" si="6"/>
        <v>3604.4098221562167</v>
      </c>
      <c r="J19" s="7">
        <f t="shared" si="7"/>
        <v>8922.8047572369942</v>
      </c>
      <c r="K19" s="7">
        <f t="shared" si="8"/>
        <v>11960.864285840475</v>
      </c>
      <c r="L19" s="10">
        <f t="shared" si="9"/>
        <v>0.87085566473520304</v>
      </c>
      <c r="M19">
        <f t="shared" si="10"/>
        <v>3416.4326692697914</v>
      </c>
      <c r="N19">
        <f t="shared" si="11"/>
        <v>0.20335908745653519</v>
      </c>
      <c r="O19">
        <f t="shared" si="12"/>
        <v>11337.081385046966</v>
      </c>
      <c r="P19" s="7">
        <f t="shared" si="13"/>
        <v>-187.9771528864253</v>
      </c>
      <c r="Q19" s="8">
        <f t="shared" si="14"/>
        <v>-0.16962372585811059</v>
      </c>
      <c r="R19" s="7">
        <f t="shared" si="15"/>
        <v>-623.78290079350882</v>
      </c>
      <c r="S19">
        <f t="shared" si="16"/>
        <v>-0.74701540929945753</v>
      </c>
      <c r="T19" s="13">
        <f t="shared" si="17"/>
        <v>5.0924192445071632E-2</v>
      </c>
      <c r="U19" s="13">
        <f t="shared" si="18"/>
        <v>6073.1397885470287</v>
      </c>
      <c r="V19" s="14">
        <f t="shared" si="19"/>
        <v>15034.20622802423</v>
      </c>
      <c r="W19" s="14">
        <f t="shared" si="20"/>
        <v>20153.09145847752</v>
      </c>
      <c r="X19" s="14">
        <f t="shared" si="21"/>
        <v>-2656.7071192772373</v>
      </c>
      <c r="Y19" s="15">
        <f t="shared" si="22"/>
        <v>-2.3980120249649595</v>
      </c>
      <c r="Z19" s="14">
        <f t="shared" si="23"/>
        <v>-8816.0100734305543</v>
      </c>
      <c r="AA19" s="13">
        <f t="shared" si="24"/>
        <v>-10.557672172504665</v>
      </c>
      <c r="AC19">
        <f t="shared" si="25"/>
        <v>2328.3215744486997</v>
      </c>
      <c r="AD19">
        <f t="shared" si="26"/>
        <v>2.6634464232357868</v>
      </c>
      <c r="AF19">
        <f t="shared" si="27"/>
        <v>0.68834226589408121</v>
      </c>
      <c r="AG19">
        <f t="shared" si="28"/>
        <v>2029.5033646592638</v>
      </c>
      <c r="AH19">
        <f t="shared" si="29"/>
        <v>2.321618086121382</v>
      </c>
    </row>
    <row r="20" spans="1:34" ht="12" customHeight="1">
      <c r="B20" s="8">
        <f t="shared" si="30"/>
        <v>258.34704197895667</v>
      </c>
      <c r="C20">
        <f t="shared" si="0"/>
        <v>930.04935112424403</v>
      </c>
      <c r="D20">
        <f t="shared" si="1"/>
        <v>10391.701832065677</v>
      </c>
      <c r="E20">
        <f t="shared" si="2"/>
        <v>0.50801209030091432</v>
      </c>
      <c r="F20">
        <f t="shared" si="3"/>
        <v>2.9126925316146982E-2</v>
      </c>
      <c r="G20" s="7">
        <f t="shared" si="4"/>
        <v>3640.7790146879597</v>
      </c>
      <c r="H20" s="8">
        <f t="shared" si="5"/>
        <v>17.441322240054276</v>
      </c>
      <c r="I20" s="7">
        <f t="shared" si="6"/>
        <v>3640.7790146879593</v>
      </c>
      <c r="J20" s="7">
        <f t="shared" si="7"/>
        <v>9227.1338365376469</v>
      </c>
      <c r="K20" s="7">
        <f t="shared" si="8"/>
        <v>12368.812113321243</v>
      </c>
      <c r="L20" s="10">
        <f t="shared" si="9"/>
        <v>0.89156180793955619</v>
      </c>
      <c r="M20">
        <f t="shared" si="10"/>
        <v>3416.4326692697914</v>
      </c>
      <c r="N20">
        <f t="shared" si="11"/>
        <v>0.20335908745653519</v>
      </c>
      <c r="O20">
        <f t="shared" si="12"/>
        <v>11606.640670453426</v>
      </c>
      <c r="P20" s="7">
        <f t="shared" si="13"/>
        <v>-224.34634541816831</v>
      </c>
      <c r="Q20" s="8">
        <f t="shared" si="14"/>
        <v>-0.20244208402808422</v>
      </c>
      <c r="R20" s="7">
        <f t="shared" si="15"/>
        <v>-762.17144286781695</v>
      </c>
      <c r="S20">
        <f t="shared" si="16"/>
        <v>-0.91274353885941784</v>
      </c>
      <c r="T20" s="13">
        <f t="shared" si="17"/>
        <v>5.6813290564840462E-2</v>
      </c>
      <c r="U20" s="13">
        <f t="shared" si="18"/>
        <v>7101.492306473313</v>
      </c>
      <c r="V20" s="14">
        <f t="shared" si="19"/>
        <v>17997.911899244387</v>
      </c>
      <c r="W20" s="14">
        <f t="shared" si="20"/>
        <v>24125.887264402663</v>
      </c>
      <c r="X20" s="14">
        <f t="shared" si="21"/>
        <v>-3685.0596372035216</v>
      </c>
      <c r="Y20" s="15">
        <f t="shared" si="22"/>
        <v>-3.3271278204509871</v>
      </c>
      <c r="Z20" s="14">
        <f t="shared" si="23"/>
        <v>-12519.246593949238</v>
      </c>
      <c r="AA20" s="13">
        <f t="shared" si="24"/>
        <v>-14.992507980906726</v>
      </c>
      <c r="AC20">
        <f t="shared" si="25"/>
        <v>2038.5055310831331</v>
      </c>
      <c r="AD20">
        <f t="shared" si="26"/>
        <v>2.2777582160966201</v>
      </c>
      <c r="AF20">
        <f t="shared" si="27"/>
        <v>0.69662472317582247</v>
      </c>
      <c r="AG20">
        <f t="shared" si="28"/>
        <v>1755.7564036399813</v>
      </c>
      <c r="AH20">
        <f t="shared" si="29"/>
        <v>1.9618237541549888</v>
      </c>
    </row>
    <row r="21" spans="1:34" ht="12" customHeight="1">
      <c r="B21" s="8">
        <f t="shared" si="30"/>
        <v>264.34704197895667</v>
      </c>
      <c r="C21">
        <f t="shared" si="0"/>
        <v>951.64935112424405</v>
      </c>
      <c r="D21">
        <f t="shared" si="1"/>
        <v>10879.992613756109</v>
      </c>
      <c r="E21">
        <f t="shared" si="2"/>
        <v>0.48521266115722245</v>
      </c>
      <c r="F21">
        <f t="shared" si="3"/>
        <v>2.815059093407498E-2</v>
      </c>
      <c r="G21" s="7">
        <f t="shared" si="4"/>
        <v>3684.0805432621246</v>
      </c>
      <c r="H21" s="8">
        <f t="shared" si="5"/>
        <v>17.236322402379663</v>
      </c>
      <c r="I21" s="7">
        <f t="shared" si="6"/>
        <v>3684.0805432621246</v>
      </c>
      <c r="J21" s="7">
        <f t="shared" si="7"/>
        <v>9553.7215393712268</v>
      </c>
      <c r="K21" s="7">
        <f t="shared" si="8"/>
        <v>12806.597237763039</v>
      </c>
      <c r="L21" s="10">
        <f t="shared" si="9"/>
        <v>0.91226795114390946</v>
      </c>
      <c r="M21">
        <f t="shared" si="10"/>
        <v>3416.4326692697914</v>
      </c>
      <c r="N21">
        <f t="shared" si="11"/>
        <v>0.20335908745653519</v>
      </c>
      <c r="O21">
        <f t="shared" si="12"/>
        <v>11876.199955859885</v>
      </c>
      <c r="P21" s="7">
        <f t="shared" si="13"/>
        <v>-267.64787399233319</v>
      </c>
      <c r="Q21" s="8">
        <f t="shared" si="14"/>
        <v>-0.24151604078245581</v>
      </c>
      <c r="R21" s="7">
        <f t="shared" si="15"/>
        <v>-930.39728190315327</v>
      </c>
      <c r="S21">
        <f t="shared" si="16"/>
        <v>-1.114203524123307</v>
      </c>
      <c r="T21" s="13">
        <f t="shared" si="17"/>
        <v>6.2121317197514993E-2</v>
      </c>
      <c r="U21" s="13">
        <f t="shared" si="18"/>
        <v>8129.8448243996017</v>
      </c>
      <c r="V21" s="14">
        <f t="shared" si="19"/>
        <v>21082.675228874839</v>
      </c>
      <c r="W21" s="14">
        <f t="shared" si="20"/>
        <v>28260.958751842947</v>
      </c>
      <c r="X21" s="14">
        <f t="shared" si="21"/>
        <v>-4713.4121551298103</v>
      </c>
      <c r="Y21" s="15">
        <f t="shared" si="22"/>
        <v>-4.2571203054447873</v>
      </c>
      <c r="Z21" s="14">
        <f t="shared" si="23"/>
        <v>-16384.758795983063</v>
      </c>
      <c r="AA21" s="13">
        <f t="shared" si="24"/>
        <v>-19.621678123405115</v>
      </c>
      <c r="AC21">
        <f t="shared" si="25"/>
        <v>1822.0077525474057</v>
      </c>
      <c r="AD21">
        <f t="shared" si="26"/>
        <v>1.9896422129817348</v>
      </c>
      <c r="AF21">
        <f t="shared" si="27"/>
        <v>0.70490718045756384</v>
      </c>
      <c r="AG21">
        <f t="shared" si="28"/>
        <v>1550.8490789082762</v>
      </c>
      <c r="AH21">
        <f t="shared" si="29"/>
        <v>1.6935354907494917</v>
      </c>
    </row>
    <row r="22" spans="1:34" ht="12" customHeight="1">
      <c r="B22" s="8">
        <f t="shared" si="30"/>
        <v>270.34704197895667</v>
      </c>
      <c r="C22">
        <f t="shared" si="0"/>
        <v>973.24935112424407</v>
      </c>
      <c r="D22">
        <f t="shared" si="1"/>
        <v>11379.49356514258</v>
      </c>
      <c r="E22">
        <f t="shared" si="2"/>
        <v>0.46391433320568692</v>
      </c>
      <c r="F22">
        <f t="shared" si="3"/>
        <v>2.7279031693131849E-2</v>
      </c>
      <c r="G22" s="7">
        <f t="shared" si="4"/>
        <v>3733.9189340068392</v>
      </c>
      <c r="H22" s="8">
        <f t="shared" si="5"/>
        <v>17.006261014847109</v>
      </c>
      <c r="I22" s="7">
        <f t="shared" si="6"/>
        <v>3733.9189340068401</v>
      </c>
      <c r="J22" s="7">
        <f t="shared" si="7"/>
        <v>9902.7431396080665</v>
      </c>
      <c r="K22" s="7">
        <f t="shared" si="8"/>
        <v>13274.454610734674</v>
      </c>
      <c r="L22" s="10">
        <f t="shared" si="9"/>
        <v>0.93297409434826273</v>
      </c>
      <c r="M22">
        <f t="shared" si="10"/>
        <v>3416.4326692697914</v>
      </c>
      <c r="N22">
        <f t="shared" si="11"/>
        <v>0.20335908745653519</v>
      </c>
      <c r="O22">
        <f t="shared" si="12"/>
        <v>12145.759241266345</v>
      </c>
      <c r="P22" s="7">
        <f t="shared" si="13"/>
        <v>-317.4862647370478</v>
      </c>
      <c r="Q22" s="8">
        <f t="shared" si="14"/>
        <v>-0.28648879942634631</v>
      </c>
      <c r="R22" s="7">
        <f t="shared" si="15"/>
        <v>-1128.6953694683289</v>
      </c>
      <c r="S22">
        <f t="shared" si="16"/>
        <v>-1.3516767329229749</v>
      </c>
      <c r="T22" s="13">
        <f t="shared" si="17"/>
        <v>6.6907386038286776E-2</v>
      </c>
      <c r="U22" s="13">
        <f t="shared" si="18"/>
        <v>9158.1973423258914</v>
      </c>
      <c r="V22" s="14">
        <f t="shared" si="19"/>
        <v>24288.496216915577</v>
      </c>
      <c r="W22" s="14">
        <f t="shared" si="20"/>
        <v>32558.305920798361</v>
      </c>
      <c r="X22" s="14">
        <f t="shared" si="21"/>
        <v>-5741.7646730561</v>
      </c>
      <c r="Y22" s="15">
        <f t="shared" si="22"/>
        <v>-5.1882377547149119</v>
      </c>
      <c r="Z22" s="14">
        <f t="shared" si="23"/>
        <v>-20412.546679532017</v>
      </c>
      <c r="AA22" s="13">
        <f t="shared" si="24"/>
        <v>-24.445182599999818</v>
      </c>
      <c r="AC22">
        <f t="shared" si="25"/>
        <v>1654.1300304181318</v>
      </c>
      <c r="AD22">
        <f t="shared" si="26"/>
        <v>1.7662299514839312</v>
      </c>
      <c r="AF22">
        <f t="shared" si="27"/>
        <v>0.7131896377393051</v>
      </c>
      <c r="AG22">
        <f t="shared" si="28"/>
        <v>1391.6046528618565</v>
      </c>
      <c r="AH22">
        <f t="shared" si="29"/>
        <v>1.4859133038578003</v>
      </c>
    </row>
    <row r="23" spans="1:34" ht="12" customHeight="1">
      <c r="B23" s="8">
        <f t="shared" si="30"/>
        <v>276.34704197895667</v>
      </c>
      <c r="C23">
        <f t="shared" si="0"/>
        <v>994.84935112424398</v>
      </c>
      <c r="D23">
        <f t="shared" si="1"/>
        <v>11890.204686225095</v>
      </c>
      <c r="E23">
        <f t="shared" si="2"/>
        <v>0.44398816578888839</v>
      </c>
      <c r="F23">
        <f t="shared" si="3"/>
        <v>2.649903984667059E-2</v>
      </c>
      <c r="G23" s="7">
        <f t="shared" si="4"/>
        <v>3789.9411739358907</v>
      </c>
      <c r="H23" s="8">
        <f t="shared" si="5"/>
        <v>16.754877473218045</v>
      </c>
      <c r="I23" s="7">
        <f t="shared" si="6"/>
        <v>3789.9411739358902</v>
      </c>
      <c r="J23" s="7">
        <f t="shared" si="7"/>
        <v>10274.395910703006</v>
      </c>
      <c r="K23" s="7">
        <f t="shared" si="8"/>
        <v>13772.64867386462</v>
      </c>
      <c r="L23" s="10">
        <f t="shared" si="9"/>
        <v>0.95368023755261599</v>
      </c>
      <c r="M23">
        <f t="shared" si="10"/>
        <v>3416.4326692697914</v>
      </c>
      <c r="N23">
        <f t="shared" si="11"/>
        <v>0.20335908745653519</v>
      </c>
      <c r="O23">
        <f t="shared" si="12"/>
        <v>12415.318526672809</v>
      </c>
      <c r="P23" s="7">
        <f t="shared" si="13"/>
        <v>-373.50850466609927</v>
      </c>
      <c r="Q23" s="8">
        <f t="shared" si="14"/>
        <v>-0.3370419012802105</v>
      </c>
      <c r="R23" s="7">
        <f t="shared" si="15"/>
        <v>-1357.3301471918112</v>
      </c>
      <c r="S23">
        <f t="shared" si="16"/>
        <v>-1.6254798491096039</v>
      </c>
      <c r="T23" s="13">
        <f t="shared" si="17"/>
        <v>7.1223741545990912E-2</v>
      </c>
      <c r="U23" s="13">
        <f t="shared" si="18"/>
        <v>10186.54986025218</v>
      </c>
      <c r="V23" s="14">
        <f t="shared" si="19"/>
        <v>27615.374863366596</v>
      </c>
      <c r="W23" s="14">
        <f t="shared" si="20"/>
        <v>37017.928771268897</v>
      </c>
      <c r="X23" s="14">
        <f t="shared" si="21"/>
        <v>-6770.1171909823888</v>
      </c>
      <c r="Y23" s="15">
        <f t="shared" si="22"/>
        <v>-6.1207311401953595</v>
      </c>
      <c r="Z23" s="14">
        <f t="shared" si="23"/>
        <v>-24602.610244596086</v>
      </c>
      <c r="AA23" s="13">
        <f t="shared" si="24"/>
        <v>-29.463021410690811</v>
      </c>
      <c r="AC23">
        <f t="shared" si="25"/>
        <v>1520.1474898024737</v>
      </c>
      <c r="AD23">
        <f t="shared" si="26"/>
        <v>1.5879255164433155</v>
      </c>
      <c r="AF23">
        <f t="shared" si="27"/>
        <v>0.72147209502104648</v>
      </c>
      <c r="AG23">
        <f t="shared" si="28"/>
        <v>1264.2048114901477</v>
      </c>
      <c r="AH23">
        <f t="shared" si="29"/>
        <v>1.3205712548566357</v>
      </c>
    </row>
    <row r="24" spans="1:34" ht="12" customHeight="1">
      <c r="B24" s="8">
        <f t="shared" si="30"/>
        <v>282.34704197895667</v>
      </c>
      <c r="C24">
        <f t="shared" si="0"/>
        <v>1016.449351124244</v>
      </c>
      <c r="D24">
        <f t="shared" si="1"/>
        <v>12412.12597700365</v>
      </c>
      <c r="E24">
        <f t="shared" si="2"/>
        <v>0.42531877127836959</v>
      </c>
      <c r="F24">
        <f t="shared" si="3"/>
        <v>2.5799309909903645E-2</v>
      </c>
      <c r="G24" s="7">
        <f t="shared" si="4"/>
        <v>3851.8313554673764</v>
      </c>
      <c r="H24" s="8">
        <f t="shared" si="5"/>
        <v>16.485664646212161</v>
      </c>
      <c r="I24" s="7">
        <f t="shared" si="6"/>
        <v>3851.8313554673769</v>
      </c>
      <c r="J24" s="7">
        <f t="shared" si="7"/>
        <v>10668.896788190668</v>
      </c>
      <c r="K24" s="7">
        <f t="shared" si="8"/>
        <v>14301.47022545666</v>
      </c>
      <c r="L24" s="10">
        <f t="shared" si="9"/>
        <v>0.97438638075696926</v>
      </c>
      <c r="M24">
        <f t="shared" si="10"/>
        <v>3416.4326692697914</v>
      </c>
      <c r="N24">
        <f t="shared" si="11"/>
        <v>0.20335908745653519</v>
      </c>
      <c r="O24">
        <f t="shared" si="12"/>
        <v>12684.877812079269</v>
      </c>
      <c r="P24" s="7">
        <f t="shared" si="13"/>
        <v>-435.39868619758499</v>
      </c>
      <c r="Q24" s="8">
        <f t="shared" si="14"/>
        <v>-0.39289039700754746</v>
      </c>
      <c r="R24" s="7">
        <f t="shared" si="15"/>
        <v>-1616.5924133773915</v>
      </c>
      <c r="S24">
        <f t="shared" si="16"/>
        <v>-1.9359611201482243</v>
      </c>
      <c r="T24" s="13">
        <f t="shared" si="17"/>
        <v>7.5116669283365856E-2</v>
      </c>
      <c r="U24" s="13">
        <f t="shared" si="18"/>
        <v>11214.902378178469</v>
      </c>
      <c r="V24" s="14">
        <f t="shared" si="19"/>
        <v>31063.311168227898</v>
      </c>
      <c r="W24" s="14">
        <f t="shared" si="20"/>
        <v>41639.827303254555</v>
      </c>
      <c r="X24" s="14">
        <f t="shared" si="21"/>
        <v>-7798.4697089086776</v>
      </c>
      <c r="Y24" s="15">
        <f t="shared" si="22"/>
        <v>-7.0548547563751374</v>
      </c>
      <c r="Z24" s="14">
        <f t="shared" si="23"/>
        <v>-28954.949491175284</v>
      </c>
      <c r="AA24" s="13">
        <f t="shared" si="24"/>
        <v>-34.675194555478122</v>
      </c>
      <c r="AC24">
        <f t="shared" si="25"/>
        <v>1410.7360561575476</v>
      </c>
      <c r="AD24">
        <f t="shared" si="26"/>
        <v>1.4423203967508593</v>
      </c>
      <c r="AF24">
        <f t="shared" si="27"/>
        <v>0.72975455230278774</v>
      </c>
      <c r="AG24">
        <f t="shared" si="28"/>
        <v>1159.8990797981692</v>
      </c>
      <c r="AH24">
        <f t="shared" si="29"/>
        <v>1.185867543161895</v>
      </c>
    </row>
    <row r="25" spans="1:34" ht="12" customHeight="1">
      <c r="B25" s="8">
        <f t="shared" si="30"/>
        <v>288.34704197895667</v>
      </c>
      <c r="C25">
        <f t="shared" si="0"/>
        <v>1038.0493511242441</v>
      </c>
      <c r="D25">
        <f t="shared" si="1"/>
        <v>12945.257437478247</v>
      </c>
      <c r="E25">
        <f t="shared" si="2"/>
        <v>0.40780264085037027</v>
      </c>
      <c r="F25">
        <f t="shared" si="3"/>
        <v>2.517013188852309E-2</v>
      </c>
      <c r="G25" s="7">
        <f t="shared" si="4"/>
        <v>3919.3060927422025</v>
      </c>
      <c r="H25" s="8">
        <f t="shared" si="5"/>
        <v>16.201847596846221</v>
      </c>
      <c r="I25" s="7">
        <f t="shared" si="6"/>
        <v>3919.3060927422021</v>
      </c>
      <c r="J25" s="7">
        <f t="shared" si="7"/>
        <v>11086.480324017224</v>
      </c>
      <c r="K25" s="7">
        <f t="shared" si="8"/>
        <v>14861.233678307271</v>
      </c>
      <c r="L25" s="10">
        <f t="shared" si="9"/>
        <v>0.99509252396132253</v>
      </c>
      <c r="M25">
        <f t="shared" si="10"/>
        <v>3416.4326692697914</v>
      </c>
      <c r="N25">
        <f t="shared" si="11"/>
        <v>0.20335908745653519</v>
      </c>
      <c r="O25">
        <f t="shared" si="12"/>
        <v>12954.437097485728</v>
      </c>
      <c r="P25" s="7">
        <f t="shared" si="13"/>
        <v>-502.8734234724111</v>
      </c>
      <c r="Q25" s="8">
        <f t="shared" si="14"/>
        <v>-0.45377871429169009</v>
      </c>
      <c r="R25" s="7">
        <f t="shared" si="15"/>
        <v>-1906.7965808215431</v>
      </c>
      <c r="S25">
        <f t="shared" si="16"/>
        <v>-2.2834970731984416</v>
      </c>
      <c r="T25" s="13">
        <f t="shared" si="17"/>
        <v>7.8627270539145602E-2</v>
      </c>
      <c r="U25" s="13">
        <f t="shared" si="18"/>
        <v>12243.254896104758</v>
      </c>
      <c r="V25" s="14">
        <f t="shared" si="19"/>
        <v>34632.305131499481</v>
      </c>
      <c r="W25" s="14">
        <f t="shared" si="20"/>
        <v>46424.001516755336</v>
      </c>
      <c r="X25" s="14">
        <f t="shared" si="21"/>
        <v>-8826.8222268349673</v>
      </c>
      <c r="Y25" s="15">
        <f t="shared" si="22"/>
        <v>-7.9908668682441091</v>
      </c>
      <c r="Z25" s="14">
        <f t="shared" si="23"/>
        <v>-33469.564419269605</v>
      </c>
      <c r="AA25" s="13">
        <f t="shared" si="24"/>
        <v>-40.081702034361733</v>
      </c>
      <c r="AC25">
        <f t="shared" si="25"/>
        <v>1319.7042975636546</v>
      </c>
      <c r="AD25">
        <f t="shared" si="26"/>
        <v>1.3211750130892745</v>
      </c>
      <c r="AF25">
        <f t="shared" si="27"/>
        <v>0.738037009584529</v>
      </c>
      <c r="AG25">
        <f t="shared" si="28"/>
        <v>1072.8765200866303</v>
      </c>
      <c r="AH25">
        <f t="shared" si="29"/>
        <v>1.0740721638062709</v>
      </c>
    </row>
    <row r="26" spans="1:34" ht="12" customHeight="1">
      <c r="B26" s="8">
        <f t="shared" si="30"/>
        <v>294.34704197895667</v>
      </c>
      <c r="C26">
        <f t="shared" si="0"/>
        <v>1059.649351124244</v>
      </c>
      <c r="D26">
        <f t="shared" si="1"/>
        <v>13489.599067648887</v>
      </c>
      <c r="E26">
        <f t="shared" si="2"/>
        <v>0.39134670667507293</v>
      </c>
      <c r="F26">
        <f t="shared" si="3"/>
        <v>2.4603139058242712E-2</v>
      </c>
      <c r="G26" s="7">
        <f t="shared" si="4"/>
        <v>3992.1105851941084</v>
      </c>
      <c r="H26" s="8">
        <f t="shared" si="5"/>
        <v>15.906372993651038</v>
      </c>
      <c r="I26" s="7">
        <f t="shared" si="6"/>
        <v>3992.1105851941079</v>
      </c>
      <c r="J26" s="7">
        <f t="shared" si="7"/>
        <v>11527.39689106677</v>
      </c>
      <c r="K26" s="7">
        <f t="shared" si="8"/>
        <v>15452.274652904518</v>
      </c>
      <c r="L26" s="10">
        <f t="shared" si="9"/>
        <v>1.0157986671656758</v>
      </c>
      <c r="M26">
        <f t="shared" si="10"/>
        <v>3416.4326692697914</v>
      </c>
      <c r="N26">
        <f t="shared" si="11"/>
        <v>0.20335908745653519</v>
      </c>
      <c r="O26">
        <f t="shared" si="12"/>
        <v>13223.996382892192</v>
      </c>
      <c r="P26" s="7">
        <f t="shared" si="13"/>
        <v>-575.67791592431695</v>
      </c>
      <c r="Q26" s="8">
        <f t="shared" si="14"/>
        <v>-0.51947710944145409</v>
      </c>
      <c r="R26" s="7">
        <f t="shared" si="15"/>
        <v>-2228.2782700123262</v>
      </c>
      <c r="S26">
        <f t="shared" si="16"/>
        <v>-2.6684896328335945</v>
      </c>
      <c r="T26" s="13">
        <f t="shared" si="17"/>
        <v>8.1792123681346959E-2</v>
      </c>
      <c r="U26" s="13">
        <f t="shared" si="18"/>
        <v>13271.607414031048</v>
      </c>
      <c r="V26" s="14">
        <f t="shared" si="19"/>
        <v>38322.356753181353</v>
      </c>
      <c r="W26" s="14">
        <f t="shared" si="20"/>
        <v>51370.451411771253</v>
      </c>
      <c r="X26" s="14">
        <f t="shared" si="21"/>
        <v>-9855.1747447612579</v>
      </c>
      <c r="Y26" s="15">
        <f t="shared" si="22"/>
        <v>-8.9290303865384786</v>
      </c>
      <c r="Z26" s="14">
        <f t="shared" si="23"/>
        <v>-38146.455028879063</v>
      </c>
      <c r="AA26" s="13">
        <f t="shared" si="24"/>
        <v>-45.68254384734167</v>
      </c>
      <c r="AC26">
        <f t="shared" si="25"/>
        <v>1242.7797582749854</v>
      </c>
      <c r="AD26">
        <f t="shared" si="26"/>
        <v>1.2188035663649479</v>
      </c>
      <c r="AF26">
        <f t="shared" si="27"/>
        <v>0.74631946686627038</v>
      </c>
      <c r="AG26">
        <f t="shared" si="28"/>
        <v>999.12689949785818</v>
      </c>
      <c r="AH26">
        <f t="shared" si="29"/>
        <v>0.97985135358931197</v>
      </c>
    </row>
    <row r="27" spans="1:34" ht="12" customHeight="1">
      <c r="B27" s="8">
        <f t="shared" si="30"/>
        <v>300.34704197895667</v>
      </c>
      <c r="C27">
        <f t="shared" si="0"/>
        <v>1081.249351124244</v>
      </c>
      <c r="D27">
        <f t="shared" si="1"/>
        <v>14045.150867515567</v>
      </c>
      <c r="E27">
        <f t="shared" si="2"/>
        <v>0.37586710312249866</v>
      </c>
      <c r="F27">
        <f t="shared" si="3"/>
        <v>2.4091099726865284E-2</v>
      </c>
      <c r="G27" s="7">
        <f t="shared" si="4"/>
        <v>4070.0152259863348</v>
      </c>
      <c r="H27" s="8">
        <f t="shared" si="5"/>
        <v>15.601907234784678</v>
      </c>
      <c r="I27" s="7">
        <f t="shared" si="6"/>
        <v>4070.0152259863353</v>
      </c>
      <c r="J27" s="7">
        <f t="shared" si="7"/>
        <v>11991.911102895589</v>
      </c>
      <c r="K27" s="7">
        <f t="shared" si="8"/>
        <v>16074.947859109368</v>
      </c>
      <c r="L27" s="10">
        <f t="shared" si="9"/>
        <v>1.036504810370029</v>
      </c>
      <c r="M27">
        <f t="shared" si="10"/>
        <v>3416.4326692697914</v>
      </c>
      <c r="N27">
        <f t="shared" si="11"/>
        <v>0.20335908745653519</v>
      </c>
      <c r="O27">
        <f t="shared" si="12"/>
        <v>13493.555668298652</v>
      </c>
      <c r="P27" s="7">
        <f t="shared" si="13"/>
        <v>-653.58255671654342</v>
      </c>
      <c r="Q27" s="8">
        <f t="shared" si="14"/>
        <v>-0.58977861052889691</v>
      </c>
      <c r="R27" s="7">
        <f t="shared" si="15"/>
        <v>-2581.3921908107168</v>
      </c>
      <c r="S27">
        <f t="shared" si="16"/>
        <v>-3.0913635842339806</v>
      </c>
      <c r="T27" s="13">
        <f t="shared" si="17"/>
        <v>8.4643850620355995E-2</v>
      </c>
      <c r="U27" s="13">
        <f t="shared" si="18"/>
        <v>14299.959931957332</v>
      </c>
      <c r="V27" s="14">
        <f t="shared" si="19"/>
        <v>42133.466033273478</v>
      </c>
      <c r="W27" s="14">
        <f t="shared" si="20"/>
        <v>56479.17698830225</v>
      </c>
      <c r="X27" s="14">
        <f t="shared" si="21"/>
        <v>-10883.527262687541</v>
      </c>
      <c r="Y27" s="15">
        <f t="shared" si="22"/>
        <v>-9.8696135754029921</v>
      </c>
      <c r="Z27" s="14">
        <f t="shared" si="23"/>
        <v>-42985.6213200036</v>
      </c>
      <c r="AA27" s="13">
        <f t="shared" si="24"/>
        <v>-51.477719994417853</v>
      </c>
      <c r="AC27">
        <f t="shared" si="25"/>
        <v>1176.9189623875889</v>
      </c>
      <c r="AD27">
        <f t="shared" si="26"/>
        <v>1.131155788168875</v>
      </c>
      <c r="AF27">
        <f t="shared" si="27"/>
        <v>0.75460192414801164</v>
      </c>
      <c r="AG27">
        <f t="shared" si="28"/>
        <v>935.79323724868357</v>
      </c>
      <c r="AH27">
        <f t="shared" si="29"/>
        <v>0.8994059664870433</v>
      </c>
    </row>
    <row r="28" spans="1:34" ht="12" customHeight="1">
      <c r="B28" s="8">
        <f t="shared" si="30"/>
        <v>306.34704197895667</v>
      </c>
      <c r="C28">
        <f t="shared" si="0"/>
        <v>1102.8493511242441</v>
      </c>
      <c r="D28">
        <f t="shared" si="1"/>
        <v>14611.912837078289</v>
      </c>
      <c r="E28">
        <f t="shared" si="2"/>
        <v>0.36128809611398593</v>
      </c>
      <c r="F28">
        <f t="shared" si="3"/>
        <v>2.3627744619685528E-2</v>
      </c>
      <c r="G28" s="7">
        <f t="shared" si="4"/>
        <v>4152.8126707962965</v>
      </c>
      <c r="H28" s="8">
        <f t="shared" si="5"/>
        <v>15.290841420936031</v>
      </c>
      <c r="I28" s="7">
        <f t="shared" si="6"/>
        <v>4152.8126707962965</v>
      </c>
      <c r="J28" s="7">
        <f t="shared" si="7"/>
        <v>12480.300419169438</v>
      </c>
      <c r="K28" s="7">
        <f t="shared" si="8"/>
        <v>16729.625226768683</v>
      </c>
      <c r="L28" s="10">
        <f t="shared" si="9"/>
        <v>1.0572109535743823</v>
      </c>
      <c r="M28">
        <f t="shared" si="10"/>
        <v>3416.4326692697914</v>
      </c>
      <c r="N28">
        <f t="shared" si="11"/>
        <v>0.20335908745653519</v>
      </c>
      <c r="O28">
        <f t="shared" si="12"/>
        <v>13763.114953705111</v>
      </c>
      <c r="P28" s="7">
        <f t="shared" si="13"/>
        <v>-736.38000152650511</v>
      </c>
      <c r="Q28" s="8">
        <f t="shared" si="14"/>
        <v>-0.66449637579824494</v>
      </c>
      <c r="R28" s="7">
        <f t="shared" si="15"/>
        <v>-2966.5102730635717</v>
      </c>
      <c r="S28">
        <f t="shared" si="16"/>
        <v>-3.5525643344898334</v>
      </c>
      <c r="T28" s="13">
        <f t="shared" si="17"/>
        <v>8.7211603490689169E-2</v>
      </c>
      <c r="U28" s="13">
        <f t="shared" si="18"/>
        <v>15328.312449883626</v>
      </c>
      <c r="V28" s="14">
        <f t="shared" si="19"/>
        <v>46065.632971775936</v>
      </c>
      <c r="W28" s="14">
        <f t="shared" si="20"/>
        <v>61750.178246348441</v>
      </c>
      <c r="X28" s="14">
        <f t="shared" si="21"/>
        <v>-11911.879780613835</v>
      </c>
      <c r="Y28" s="15">
        <f t="shared" si="22"/>
        <v>-10.812890798039694</v>
      </c>
      <c r="Z28" s="14">
        <f t="shared" si="23"/>
        <v>-47987.063292643332</v>
      </c>
      <c r="AA28" s="13">
        <f t="shared" si="24"/>
        <v>-57.467230475590426</v>
      </c>
      <c r="AC28">
        <f t="shared" si="25"/>
        <v>1119.8951621583728</v>
      </c>
      <c r="AD28">
        <f t="shared" si="26"/>
        <v>1.0552683147934745</v>
      </c>
      <c r="AF28">
        <f t="shared" si="27"/>
        <v>0.76288438142975301</v>
      </c>
      <c r="AG28">
        <f t="shared" si="28"/>
        <v>880.78497037220598</v>
      </c>
      <c r="AH28">
        <f t="shared" si="29"/>
        <v>0.82995668057779826</v>
      </c>
    </row>
    <row r="29" spans="1:34" ht="12" customHeight="1">
      <c r="B29" s="8">
        <f t="shared" si="30"/>
        <v>312.34704197895667</v>
      </c>
      <c r="C29">
        <f t="shared" si="0"/>
        <v>1124.449351124244</v>
      </c>
      <c r="D29">
        <f t="shared" si="1"/>
        <v>15189.884976337051</v>
      </c>
      <c r="E29">
        <f t="shared" si="2"/>
        <v>0.34754115503279803</v>
      </c>
      <c r="F29">
        <f t="shared" si="3"/>
        <v>2.3207623243891425E-2</v>
      </c>
      <c r="G29" s="7">
        <f t="shared" si="4"/>
        <v>4240.3152968978047</v>
      </c>
      <c r="H29" s="8">
        <f t="shared" si="5"/>
        <v>14.975301493843226</v>
      </c>
      <c r="I29" s="7">
        <f t="shared" si="6"/>
        <v>4240.3152968978065</v>
      </c>
      <c r="J29" s="7">
        <f t="shared" si="7"/>
        <v>12992.853911833121</v>
      </c>
      <c r="K29" s="7">
        <f t="shared" si="8"/>
        <v>17416.694251787027</v>
      </c>
      <c r="L29" s="10">
        <f t="shared" si="9"/>
        <v>1.0779170967787355</v>
      </c>
      <c r="M29">
        <f t="shared" si="10"/>
        <v>3416.4326692697914</v>
      </c>
      <c r="N29">
        <f t="shared" si="11"/>
        <v>0.20335908745653519</v>
      </c>
      <c r="O29">
        <f t="shared" si="12"/>
        <v>14032.674239111575</v>
      </c>
      <c r="P29" s="7">
        <f t="shared" si="13"/>
        <v>-823.88262762801332</v>
      </c>
      <c r="Q29" s="8">
        <f t="shared" si="14"/>
        <v>-0.74346140414823336</v>
      </c>
      <c r="R29" s="7">
        <f t="shared" si="15"/>
        <v>-3384.0200126754517</v>
      </c>
      <c r="S29">
        <f t="shared" si="16"/>
        <v>-4.0525559319285112</v>
      </c>
      <c r="T29" s="13">
        <f t="shared" si="17"/>
        <v>8.9521484022002537E-2</v>
      </c>
      <c r="U29" s="13">
        <f t="shared" si="18"/>
        <v>16356.664967809909</v>
      </c>
      <c r="V29" s="14">
        <f t="shared" si="19"/>
        <v>50118.857568688632</v>
      </c>
      <c r="W29" s="14">
        <f t="shared" si="20"/>
        <v>67183.455185909697</v>
      </c>
      <c r="X29" s="14">
        <f t="shared" si="21"/>
        <v>-12940.232298540119</v>
      </c>
      <c r="Y29" s="15">
        <f t="shared" si="22"/>
        <v>-11.75914330645459</v>
      </c>
      <c r="Z29" s="14">
        <f t="shared" si="23"/>
        <v>-53150.780946798121</v>
      </c>
      <c r="AA29" s="13">
        <f t="shared" si="24"/>
        <v>-63.651075290859239</v>
      </c>
      <c r="AC29">
        <f t="shared" si="25"/>
        <v>1070.0415972629305</v>
      </c>
      <c r="AD29">
        <f t="shared" si="26"/>
        <v>0.98892301575229713</v>
      </c>
      <c r="AF29">
        <f t="shared" si="27"/>
        <v>0.77116683871149427</v>
      </c>
      <c r="AG29">
        <f t="shared" si="28"/>
        <v>832.53704144032815</v>
      </c>
      <c r="AH29">
        <f t="shared" si="29"/>
        <v>0.76942339798062986</v>
      </c>
    </row>
    <row r="30" spans="1:34" ht="12" customHeight="1" thickBot="1">
      <c r="B30" s="8">
        <f t="shared" si="30"/>
        <v>318.34704197895667</v>
      </c>
      <c r="C30">
        <f t="shared" si="0"/>
        <v>1146.0493511242441</v>
      </c>
      <c r="D30">
        <f t="shared" si="1"/>
        <v>15779.067285291856</v>
      </c>
      <c r="E30">
        <f t="shared" si="2"/>
        <v>0.33456414590565459</v>
      </c>
      <c r="F30">
        <f t="shared" si="3"/>
        <v>2.2825983925760303E-2</v>
      </c>
      <c r="G30" s="7">
        <f t="shared" si="4"/>
        <v>4332.3529942581372</v>
      </c>
      <c r="H30" s="8">
        <f t="shared" si="5"/>
        <v>14.657162074318368</v>
      </c>
      <c r="I30" s="7">
        <f t="shared" si="6"/>
        <v>4332.3529942581381</v>
      </c>
      <c r="J30" s="7">
        <f t="shared" si="7"/>
        <v>13529.871170806697</v>
      </c>
      <c r="K30" s="7">
        <f t="shared" si="8"/>
        <v>18136.556529231497</v>
      </c>
      <c r="L30" s="10">
        <f t="shared" si="9"/>
        <v>1.0986232399830886</v>
      </c>
      <c r="M30">
        <f t="shared" si="10"/>
        <v>3416.4326692697914</v>
      </c>
      <c r="N30">
        <f t="shared" si="11"/>
        <v>0.20335908745653519</v>
      </c>
      <c r="O30">
        <f t="shared" si="12"/>
        <v>14302.233524518035</v>
      </c>
      <c r="P30" s="7">
        <f t="shared" si="13"/>
        <v>-915.92032498834578</v>
      </c>
      <c r="Q30" s="8">
        <f t="shared" si="14"/>
        <v>-0.82652054511254092</v>
      </c>
      <c r="R30" s="7">
        <f>$O30-$K30</f>
        <v>-3834.3230047134621</v>
      </c>
      <c r="S30">
        <f t="shared" si="16"/>
        <v>-4.5918193094243263</v>
      </c>
      <c r="T30" s="13">
        <f t="shared" si="17"/>
        <v>9.1596905931814174E-2</v>
      </c>
      <c r="U30" s="13">
        <f t="shared" si="18"/>
        <v>17385.017485736193</v>
      </c>
      <c r="V30" s="14">
        <f t="shared" si="19"/>
        <v>54293.139824011618</v>
      </c>
      <c r="W30" s="14">
        <f t="shared" si="20"/>
        <v>72779.00780698609</v>
      </c>
      <c r="X30" s="14">
        <f t="shared" si="21"/>
        <v>-13968.584816466402</v>
      </c>
      <c r="Y30" s="15">
        <f t="shared" si="22"/>
        <v>-12.708660082058293</v>
      </c>
      <c r="Z30" s="14">
        <f t="shared" si="23"/>
        <v>-58476.774282468054</v>
      </c>
      <c r="AA30" s="13">
        <f t="shared" si="24"/>
        <v>-70.029254440224378</v>
      </c>
      <c r="AC30">
        <f t="shared" si="25"/>
        <v>1026.0858738887746</v>
      </c>
      <c r="AD30">
        <f t="shared" si="26"/>
        <v>0.93042658489633112</v>
      </c>
      <c r="AF30">
        <f t="shared" si="27"/>
        <v>0.77944929599323554</v>
      </c>
      <c r="AG30">
        <f t="shared" si="28"/>
        <v>789.85448764663136</v>
      </c>
      <c r="AH30">
        <f t="shared" si="29"/>
        <v>0.71621842986775053</v>
      </c>
    </row>
    <row r="31" spans="1:34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4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118</v>
      </c>
      <c r="B33">
        <f>SL!B33</f>
        <v>33</v>
      </c>
      <c r="D33">
        <f>SL!D33</f>
        <v>63500</v>
      </c>
      <c r="E33">
        <f>SL!$E$33</f>
        <v>9000</v>
      </c>
      <c r="G33">
        <v>40000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0.82</v>
      </c>
      <c r="O33">
        <f>SL!O33</f>
        <v>8400</v>
      </c>
      <c r="P33">
        <f>SL!P33</f>
        <v>2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12192</v>
      </c>
      <c r="G35">
        <f>288-6.5*$F$35/1000</f>
        <v>208.75200000000001</v>
      </c>
      <c r="H35">
        <f>G35/288</f>
        <v>0.72483333333333333</v>
      </c>
      <c r="J35">
        <f>1/(3.1415*$A$35*$K$33)</f>
        <v>4.3114869558519807E-2</v>
      </c>
      <c r="O35">
        <f>$O$33*$P$33</f>
        <v>16800</v>
      </c>
      <c r="Q35">
        <f>$O$35*$Q$33</f>
        <v>16800</v>
      </c>
      <c r="R35">
        <f>$Q$35*$R$33</f>
        <v>13440</v>
      </c>
      <c r="T35">
        <f>R35*G37</f>
        <v>3416.4326692697914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0.25419885932066899</v>
      </c>
      <c r="H37">
        <f>1.225*$G$37</f>
        <v>0.31139360266781951</v>
      </c>
      <c r="J37">
        <f>340.3*(1-2.255*0.00001*$F$35)^0.5</f>
        <v>289.76907678000424</v>
      </c>
      <c r="M37">
        <f>P57</f>
        <v>3547.4376157606348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541.24935112424407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9625.8105314632339</v>
      </c>
    </row>
    <row r="40" spans="1:20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626.61580875741947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9350.8675741051993</v>
      </c>
    </row>
    <row r="41" spans="1:20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824.67278201084855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10657.684311911204</v>
      </c>
    </row>
    <row r="42" spans="1:20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1085.3304175937135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16196.177733198539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31">$J$33+$J$35*$B46^2</f>
        <v>1.8431148695585198E-2</v>
      </c>
      <c r="E46">
        <f t="shared" si="31"/>
        <v>1.8431148695585198E-2</v>
      </c>
      <c r="H46" s="9"/>
    </row>
    <row r="47" spans="1:20">
      <c r="B47">
        <f t="shared" ref="B47:B63" si="32">B46+$A$45</f>
        <v>0.2</v>
      </c>
      <c r="C47">
        <f t="shared" si="31"/>
        <v>1.9724594782340791E-2</v>
      </c>
      <c r="E47">
        <f t="shared" si="31"/>
        <v>1.9724594782340791E-2</v>
      </c>
      <c r="H47" s="9"/>
      <c r="J47" t="s">
        <v>74</v>
      </c>
      <c r="K47">
        <f>$R$35/$D$33</f>
        <v>0.21165354330708661</v>
      </c>
    </row>
    <row r="48" spans="1:20">
      <c r="B48">
        <f t="shared" si="32"/>
        <v>0.30000000000000004</v>
      </c>
      <c r="C48">
        <f t="shared" si="31"/>
        <v>2.1880338260266783E-2</v>
      </c>
      <c r="E48">
        <f t="shared" si="31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32"/>
        <v>0.4</v>
      </c>
      <c r="C49">
        <f t="shared" si="31"/>
        <v>2.4898379129363171E-2</v>
      </c>
      <c r="E49">
        <f t="shared" si="31"/>
        <v>2.4898379129363171E-2</v>
      </c>
      <c r="H49" s="9"/>
      <c r="J49" t="s">
        <v>76</v>
      </c>
      <c r="K49">
        <f>SQRT(($K$47*$E$35)*$K$48/($H$37*$J$33))</f>
        <v>625.82581802672814</v>
      </c>
      <c r="L49" t="s">
        <v>77</v>
      </c>
      <c r="O49" t="s">
        <v>78</v>
      </c>
      <c r="P49">
        <f>$K$49*3.6</f>
        <v>2252.9729448962212</v>
      </c>
    </row>
    <row r="50" spans="2:17">
      <c r="B50">
        <f t="shared" si="32"/>
        <v>0.5</v>
      </c>
      <c r="C50">
        <f t="shared" si="31"/>
        <v>2.8778717389629949E-2</v>
      </c>
      <c r="E50">
        <f t="shared" si="31"/>
        <v>2.8778717389629949E-2</v>
      </c>
      <c r="H50" s="9"/>
    </row>
    <row r="51" spans="2:17">
      <c r="B51">
        <f t="shared" si="32"/>
        <v>0.6</v>
      </c>
      <c r="C51">
        <f t="shared" si="31"/>
        <v>3.3521353041067126E-2</v>
      </c>
      <c r="E51">
        <f t="shared" si="31"/>
        <v>3.3521353041067126E-2</v>
      </c>
      <c r="O51" t="s">
        <v>79</v>
      </c>
      <c r="P51">
        <f>$K$49/$J$37</f>
        <v>2.1597398348404919</v>
      </c>
    </row>
    <row r="52" spans="2:17">
      <c r="B52">
        <f t="shared" si="32"/>
        <v>0.7</v>
      </c>
      <c r="C52">
        <f t="shared" si="31"/>
        <v>3.9126286083674702E-2</v>
      </c>
      <c r="E52">
        <f t="shared" si="31"/>
        <v>3.9126286083674702E-2</v>
      </c>
    </row>
    <row r="53" spans="2:17">
      <c r="B53">
        <f t="shared" si="32"/>
        <v>0.79999999999999993</v>
      </c>
      <c r="C53">
        <f t="shared" si="31"/>
        <v>4.5593516517452672E-2</v>
      </c>
      <c r="E53">
        <f t="shared" si="31"/>
        <v>4.5593516517452672E-2</v>
      </c>
      <c r="J53" t="s">
        <v>80</v>
      </c>
      <c r="K53">
        <f>$M$33*$J$37</f>
        <v>237.61064295960347</v>
      </c>
      <c r="L53" t="s">
        <v>77</v>
      </c>
      <c r="O53" t="s">
        <v>80</v>
      </c>
      <c r="P53">
        <f>$K$53*3.6</f>
        <v>855.39831465457246</v>
      </c>
      <c r="Q53" t="s">
        <v>81</v>
      </c>
    </row>
    <row r="54" spans="2:17">
      <c r="B54">
        <f t="shared" si="32"/>
        <v>0.89999999999999991</v>
      </c>
      <c r="C54">
        <f t="shared" si="31"/>
        <v>5.292304434240104E-2</v>
      </c>
      <c r="E54">
        <f t="shared" si="31"/>
        <v>5.292304434240104E-2</v>
      </c>
      <c r="J54" t="s">
        <v>82</v>
      </c>
      <c r="K54">
        <f>0.5*$H$37*($K$53)^2</f>
        <v>8790.457314837673</v>
      </c>
      <c r="L54" t="s">
        <v>83</v>
      </c>
    </row>
    <row r="55" spans="2:17">
      <c r="B55">
        <f t="shared" si="32"/>
        <v>0.99999999999999989</v>
      </c>
      <c r="C55">
        <f t="shared" si="31"/>
        <v>6.1114869558519802E-2</v>
      </c>
      <c r="E55">
        <f t="shared" si="31"/>
        <v>6.1114869558519802E-2</v>
      </c>
      <c r="J55" t="s">
        <v>84</v>
      </c>
      <c r="K55">
        <f>(D33*9.81)/(K54*A33)</f>
        <v>0.60055011706623718</v>
      </c>
    </row>
    <row r="56" spans="2:17">
      <c r="B56">
        <f t="shared" si="32"/>
        <v>1.0999999999999999</v>
      </c>
      <c r="C56">
        <f t="shared" si="31"/>
        <v>7.0168992165808949E-2</v>
      </c>
      <c r="E56">
        <f t="shared" si="31"/>
        <v>7.0168992165808949E-2</v>
      </c>
      <c r="J56" t="s">
        <v>85</v>
      </c>
      <c r="K56">
        <f>J33+J35*(K55)^2</f>
        <v>3.3549827959531063E-2</v>
      </c>
    </row>
    <row r="57" spans="2:17">
      <c r="B57">
        <f t="shared" si="32"/>
        <v>1.2</v>
      </c>
      <c r="C57">
        <f t="shared" si="31"/>
        <v>8.0085412164268524E-2</v>
      </c>
      <c r="E57">
        <f t="shared" si="31"/>
        <v>8.0085412164268524E-2</v>
      </c>
      <c r="J57" t="s">
        <v>86</v>
      </c>
      <c r="K57">
        <f>K54*A33*K56</f>
        <v>34800.363010611829</v>
      </c>
      <c r="L57" t="s">
        <v>87</v>
      </c>
      <c r="O57" t="s">
        <v>86</v>
      </c>
      <c r="P57">
        <f>K57/9.81</f>
        <v>3547.4376157606348</v>
      </c>
      <c r="Q57" t="s">
        <v>88</v>
      </c>
    </row>
    <row r="58" spans="2:17">
      <c r="B58">
        <f t="shared" si="32"/>
        <v>1.3</v>
      </c>
      <c r="C58">
        <f t="shared" si="31"/>
        <v>9.0864129553898484E-2</v>
      </c>
      <c r="E58">
        <f t="shared" si="31"/>
        <v>9.0864129553898484E-2</v>
      </c>
    </row>
    <row r="59" spans="2:17">
      <c r="B59">
        <f>B58+$A$45</f>
        <v>1.4000000000000001</v>
      </c>
      <c r="C59">
        <f t="shared" si="31"/>
        <v>0.10250514433469884</v>
      </c>
      <c r="E59">
        <f t="shared" si="31"/>
        <v>0.10250514433469884</v>
      </c>
      <c r="J59" t="s">
        <v>89</v>
      </c>
      <c r="K59">
        <f>($R$35-$P$57)/(14*$P$57)</f>
        <v>0.19918929531977972</v>
      </c>
    </row>
    <row r="60" spans="2:17">
      <c r="B60">
        <f t="shared" si="32"/>
        <v>1.5000000000000002</v>
      </c>
      <c r="C60">
        <f t="shared" si="31"/>
        <v>0.1150084565066696</v>
      </c>
      <c r="E60">
        <f t="shared" si="31"/>
        <v>0.1150084565066696</v>
      </c>
      <c r="J60" t="s">
        <v>90</v>
      </c>
      <c r="K60">
        <f>M33+K59</f>
        <v>1.0191892953197796</v>
      </c>
    </row>
    <row r="61" spans="2:17">
      <c r="B61">
        <f t="shared" si="32"/>
        <v>1.6000000000000003</v>
      </c>
      <c r="C61">
        <f t="shared" si="31"/>
        <v>0.12837406606981075</v>
      </c>
      <c r="E61">
        <f t="shared" si="31"/>
        <v>0.12837406606981075</v>
      </c>
    </row>
    <row r="62" spans="2:17">
      <c r="B62">
        <f t="shared" si="32"/>
        <v>1.7000000000000004</v>
      </c>
      <c r="C62">
        <f t="shared" si="31"/>
        <v>0.14260197302412231</v>
      </c>
      <c r="E62">
        <f t="shared" si="31"/>
        <v>0.14260197302412231</v>
      </c>
    </row>
    <row r="63" spans="2:17">
      <c r="B63">
        <f t="shared" si="32"/>
        <v>1.8000000000000005</v>
      </c>
      <c r="C63">
        <f t="shared" si="31"/>
        <v>0.15769217736960423</v>
      </c>
      <c r="E63">
        <f t="shared" si="31"/>
        <v>0.15769217736960423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63"/>
  <sheetViews>
    <sheetView zoomScale="75" workbookViewId="0">
      <selection activeCell="T35" sqref="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f>SL!A2</f>
        <v>6</v>
      </c>
      <c r="B2" s="8">
        <f>$F$39/3.6</f>
        <v>166.73432834487522</v>
      </c>
      <c r="C2">
        <f>$B2*3.6</f>
        <v>600.24358204155078</v>
      </c>
      <c r="D2">
        <f>0.5*$H$37*($B2)^2</f>
        <v>3519.406779661017</v>
      </c>
      <c r="E2">
        <f>(2/$H$37)*($E$35)*(1/$B2)^2</f>
        <v>1.5</v>
      </c>
      <c r="F2">
        <f>$J$33+$J$35*($E2)^2</f>
        <v>0.11500845650666956</v>
      </c>
      <c r="G2" s="7">
        <f>($F2*$D2*$A$33)/9.81</f>
        <v>4868.6913254490109</v>
      </c>
      <c r="H2" s="8">
        <f>$E2/$F2</f>
        <v>13.042519181300483</v>
      </c>
      <c r="I2" s="7">
        <f>$D$33/$H2</f>
        <v>4868.6913254490109</v>
      </c>
      <c r="J2" s="7">
        <f>$G2*9.81*$B2/1000</f>
        <v>7963.541964839832</v>
      </c>
      <c r="K2" s="7">
        <f>$J2/0.746</f>
        <v>10674.989229007817</v>
      </c>
      <c r="L2" s="10">
        <f>$B2/$J$37</f>
        <v>0.58954509021940471</v>
      </c>
      <c r="M2">
        <f>$R$35*$G$37</f>
        <v>2777.8743214858541</v>
      </c>
      <c r="N2">
        <f>M2/$O$35</f>
        <v>0.16534966199320561</v>
      </c>
      <c r="O2">
        <f>$M2*9.81*$B2/746</f>
        <v>6090.7082579658299</v>
      </c>
      <c r="P2" s="7">
        <f>$M2-$G2</f>
        <v>-2090.8170039631568</v>
      </c>
      <c r="Q2" s="8">
        <f>57.3*ASIN($P2/$D$33)</f>
        <v>-1.8870153103550089</v>
      </c>
      <c r="R2" s="7">
        <f>$O2-$K2</f>
        <v>-4584.280971041987</v>
      </c>
      <c r="S2">
        <f>$R2*746/($D$33*9.81)</f>
        <v>-5.4899365172888377</v>
      </c>
      <c r="T2" s="13">
        <f>U2*9.81/(D2*$A$33)</f>
        <v>0.11500845650666955</v>
      </c>
      <c r="U2" s="13">
        <f>IF(L2&lt;$M$33,I2,$M$37+$M$37*14*(L2-$M$33))</f>
        <v>4868.6913254490109</v>
      </c>
      <c r="V2" s="14">
        <f>$U2*9.81*$B2/1000</f>
        <v>7963.541964839832</v>
      </c>
      <c r="W2" s="14">
        <f>$V2/0.746</f>
        <v>10674.989229007817</v>
      </c>
      <c r="X2" s="14">
        <f>$M2-$U2</f>
        <v>-2090.8170039631568</v>
      </c>
      <c r="Y2" s="15">
        <f>57.3*ASIN($X2/$D$33)</f>
        <v>-1.8870153103550089</v>
      </c>
      <c r="Z2" s="14">
        <f>$O2-$W2</f>
        <v>-4584.280971041987</v>
      </c>
      <c r="AA2" s="13">
        <f>$Z2*746/($D$33*9.81)</f>
        <v>-5.4899365172888377</v>
      </c>
      <c r="AC2">
        <f>11.27*(2/$S$33)*SQRT(2/($H$37*$A$33))*(SQRT(E2))*(1/T2)*(SQRT($D$33)-SQRT($D$33-$E$33))</f>
        <v>1918.9815751153435</v>
      </c>
      <c r="AD2">
        <f>(1/$S$33)*(E2/T2)*LN($D$33/($D$33-$E$33))</f>
        <v>3.3223470880287853</v>
      </c>
    </row>
    <row r="3" spans="1:30" ht="12" customHeight="1">
      <c r="B3" s="8">
        <f>B2+$A$2</f>
        <v>172.73432834487522</v>
      </c>
      <c r="C3">
        <f t="shared" ref="C3:C30" si="0">$B3*3.6</f>
        <v>621.8435820415508</v>
      </c>
      <c r="D3">
        <f t="shared" ref="D3:D30" si="1">0.5*$H$37*($B3)^2</f>
        <v>3777.258687886575</v>
      </c>
      <c r="E3">
        <f t="shared" ref="E3:E30" si="2">(2/$H$37)*($E$35)*(1/$B3)^2</f>
        <v>1.3976035547740724</v>
      </c>
      <c r="F3">
        <f t="shared" ref="F3:F30" si="3">$J$33+$J$35*($E3)^2</f>
        <v>0.1022160891559309</v>
      </c>
      <c r="G3" s="7">
        <f t="shared" ref="G3:G30" si="4">($F3*$D3*$A$33)/9.81</f>
        <v>4644.1794164231787</v>
      </c>
      <c r="H3" s="8">
        <f t="shared" ref="H3:H30" si="5">$E3/$F3</f>
        <v>13.673029034030295</v>
      </c>
      <c r="I3" s="7">
        <f t="shared" ref="I3:I30" si="6">$D$33/$H3</f>
        <v>4644.1794164231796</v>
      </c>
      <c r="J3" s="7">
        <f t="shared" ref="J3:J30" si="7">$G3*9.81*$B3/1000</f>
        <v>7869.6723717698233</v>
      </c>
      <c r="K3" s="7">
        <f t="shared" ref="K3:K30" si="8">$J3/0.746</f>
        <v>10549.15867529467</v>
      </c>
      <c r="L3" s="10">
        <f t="shared" ref="L3:L30" si="9">$B3/$J$37</f>
        <v>0.61076010080798548</v>
      </c>
      <c r="M3">
        <f t="shared" ref="M3:M30" si="10">$R$35*$G$37</f>
        <v>2777.8743214858541</v>
      </c>
      <c r="N3">
        <f t="shared" ref="N3:N30" si="11">M3/$O$35</f>
        <v>0.16534966199320561</v>
      </c>
      <c r="O3">
        <f t="shared" ref="O3:O30" si="12">$M3*9.81*$B3/746</f>
        <v>6309.8847761463358</v>
      </c>
      <c r="P3" s="7">
        <f t="shared" ref="P3:P30" si="13">$M3-$G3</f>
        <v>-1866.3050949373246</v>
      </c>
      <c r="Q3" s="8">
        <f t="shared" ref="Q3:Q30" si="14">57.3*ASIN($P3/$D$33)</f>
        <v>-1.6843257288783176</v>
      </c>
      <c r="R3" s="7">
        <f t="shared" ref="R3:R29" si="15">$O3-$K3</f>
        <v>-4239.2738991483338</v>
      </c>
      <c r="S3">
        <f t="shared" ref="S3:S30" si="16">$R3*746/($D$33*9.81)</f>
        <v>-5.0767709773325578</v>
      </c>
      <c r="T3" s="13">
        <f t="shared" ref="T3:T30" si="17">U3*9.81/(D3*$A$33)</f>
        <v>0.1022160891559309</v>
      </c>
      <c r="U3" s="13">
        <f t="shared" ref="U3:U30" si="18">IF(L3&lt;$M$33,I3,$M$37+$M$37*14*(L3-$M$33))</f>
        <v>4644.1794164231796</v>
      </c>
      <c r="V3" s="14">
        <f t="shared" ref="V3:V30" si="19">$U3*9.81*$B3/1000</f>
        <v>7869.6723717698242</v>
      </c>
      <c r="W3" s="14">
        <f t="shared" ref="W3:W30" si="20">$V3/0.746</f>
        <v>10549.158675294671</v>
      </c>
      <c r="X3" s="14">
        <f t="shared" ref="X3:X30" si="21">$M3-$U3</f>
        <v>-1866.3050949373255</v>
      </c>
      <c r="Y3" s="15">
        <f t="shared" ref="Y3:Y30" si="22">57.3*ASIN($X3/$D$33)</f>
        <v>-1.6843257288783184</v>
      </c>
      <c r="Z3" s="14">
        <f t="shared" ref="Z3:Z30" si="23">$O3-$W3</f>
        <v>-4239.2738991483357</v>
      </c>
      <c r="AA3" s="13">
        <f t="shared" ref="AA3:AA30" si="24">$Z3*746/($D$33*9.81)</f>
        <v>-5.0767709773325604</v>
      </c>
      <c r="AC3">
        <f t="shared" ref="AC3:AC30" si="25">11.27*(2/$S$33)*SQRT(2/($H$37*$A$33))*(SQRT(E3))*(1/T3)*(SQRT($D$33)-SQRT($D$33-$E$33))</f>
        <v>2084.1438350993922</v>
      </c>
      <c r="AD3">
        <f t="shared" ref="AD3:AD30" si="26">(1/$S$33)*(E3/T3)*LN($D$33/($D$33-$E$33))</f>
        <v>3.4829581282788693</v>
      </c>
    </row>
    <row r="4" spans="1:30" ht="12" customHeight="1">
      <c r="B4" s="8">
        <f t="shared" ref="B4:B30" si="27">B3+$A$2</f>
        <v>178.73432834487522</v>
      </c>
      <c r="C4">
        <f t="shared" si="0"/>
        <v>643.44358204155083</v>
      </c>
      <c r="D4">
        <f t="shared" si="1"/>
        <v>4044.2254962295087</v>
      </c>
      <c r="E4">
        <f t="shared" si="2"/>
        <v>1.3053451580316968</v>
      </c>
      <c r="F4">
        <f t="shared" si="3"/>
        <v>9.1464546433918659E-2</v>
      </c>
      <c r="G4" s="7">
        <f t="shared" si="4"/>
        <v>4449.3968992167538</v>
      </c>
      <c r="H4" s="8">
        <f t="shared" si="5"/>
        <v>14.271597126158419</v>
      </c>
      <c r="I4" s="7">
        <f t="shared" si="6"/>
        <v>4449.3968992167538</v>
      </c>
      <c r="J4" s="7">
        <f t="shared" si="7"/>
        <v>7801.5002696117272</v>
      </c>
      <c r="K4" s="7">
        <f t="shared" si="8"/>
        <v>10457.775160337436</v>
      </c>
      <c r="L4" s="10">
        <f t="shared" si="9"/>
        <v>0.63197511139656626</v>
      </c>
      <c r="M4">
        <f t="shared" si="10"/>
        <v>2777.8743214858541</v>
      </c>
      <c r="N4">
        <f t="shared" si="11"/>
        <v>0.16534966199320561</v>
      </c>
      <c r="O4">
        <f t="shared" si="12"/>
        <v>6529.0612943268425</v>
      </c>
      <c r="P4" s="7">
        <f t="shared" si="13"/>
        <v>-1671.5225777308997</v>
      </c>
      <c r="Q4" s="8">
        <f t="shared" si="14"/>
        <v>-1.5084930411063835</v>
      </c>
      <c r="R4" s="7">
        <f t="shared" si="15"/>
        <v>-3928.7138660105938</v>
      </c>
      <c r="S4">
        <f t="shared" si="16"/>
        <v>-4.7048577203783752</v>
      </c>
      <c r="T4" s="13">
        <f t="shared" si="17"/>
        <v>9.1464546433918659E-2</v>
      </c>
      <c r="U4" s="13">
        <f t="shared" si="18"/>
        <v>4449.3968992167538</v>
      </c>
      <c r="V4" s="14">
        <f t="shared" si="19"/>
        <v>7801.5002696117272</v>
      </c>
      <c r="W4" s="14">
        <f t="shared" si="20"/>
        <v>10457.775160337436</v>
      </c>
      <c r="X4" s="14">
        <f t="shared" si="21"/>
        <v>-1671.5225777308997</v>
      </c>
      <c r="Y4" s="15">
        <f t="shared" si="22"/>
        <v>-1.5084930411063835</v>
      </c>
      <c r="Z4" s="14">
        <f t="shared" si="23"/>
        <v>-3928.7138660105938</v>
      </c>
      <c r="AA4" s="13">
        <f t="shared" si="24"/>
        <v>-4.7048577203783752</v>
      </c>
      <c r="AC4">
        <f t="shared" si="25"/>
        <v>2250.9448084908349</v>
      </c>
      <c r="AD4">
        <f t="shared" si="26"/>
        <v>3.6354325797422047</v>
      </c>
    </row>
    <row r="5" spans="1:30" ht="12" customHeight="1">
      <c r="B5" s="8">
        <f t="shared" si="27"/>
        <v>184.73432834487522</v>
      </c>
      <c r="C5">
        <f t="shared" si="0"/>
        <v>665.04358204155085</v>
      </c>
      <c r="D5">
        <f t="shared" si="1"/>
        <v>4320.3072046898169</v>
      </c>
      <c r="E5">
        <f t="shared" si="2"/>
        <v>1.2219293488576231</v>
      </c>
      <c r="F5">
        <f t="shared" si="3"/>
        <v>8.2375300384494934E-2</v>
      </c>
      <c r="G5" s="7">
        <f t="shared" si="4"/>
        <v>4280.797068427657</v>
      </c>
      <c r="H5" s="8">
        <f t="shared" si="5"/>
        <v>14.833686106808059</v>
      </c>
      <c r="I5" s="7">
        <f t="shared" si="6"/>
        <v>4280.797068427657</v>
      </c>
      <c r="J5" s="7">
        <f t="shared" si="7"/>
        <v>7757.8477796357693</v>
      </c>
      <c r="K5" s="7">
        <f t="shared" si="8"/>
        <v>10399.259758224893</v>
      </c>
      <c r="L5" s="10">
        <f t="shared" si="9"/>
        <v>0.65319012198514692</v>
      </c>
      <c r="M5">
        <f t="shared" si="10"/>
        <v>2777.8743214858541</v>
      </c>
      <c r="N5">
        <f t="shared" si="11"/>
        <v>0.16534966199320561</v>
      </c>
      <c r="O5">
        <f t="shared" si="12"/>
        <v>6748.2378125073483</v>
      </c>
      <c r="P5" s="7">
        <f t="shared" si="13"/>
        <v>-1502.9227469418029</v>
      </c>
      <c r="Q5" s="8">
        <f t="shared" si="14"/>
        <v>-1.3563073324326331</v>
      </c>
      <c r="R5" s="7">
        <f t="shared" si="15"/>
        <v>-3651.0219457175444</v>
      </c>
      <c r="S5">
        <f t="shared" si="16"/>
        <v>-4.3723058930791945</v>
      </c>
      <c r="T5" s="13">
        <f t="shared" si="17"/>
        <v>8.2375300384494934E-2</v>
      </c>
      <c r="U5" s="13">
        <f t="shared" si="18"/>
        <v>4280.797068427657</v>
      </c>
      <c r="V5" s="14">
        <f t="shared" si="19"/>
        <v>7757.8477796357693</v>
      </c>
      <c r="W5" s="14">
        <f t="shared" si="20"/>
        <v>10399.259758224893</v>
      </c>
      <c r="X5" s="14">
        <f t="shared" si="21"/>
        <v>-1502.9227469418029</v>
      </c>
      <c r="Y5" s="15">
        <f t="shared" si="22"/>
        <v>-1.3563073324326331</v>
      </c>
      <c r="Z5" s="14">
        <f t="shared" si="23"/>
        <v>-3651.0219457175444</v>
      </c>
      <c r="AA5" s="13">
        <f t="shared" si="24"/>
        <v>-4.3723058930791945</v>
      </c>
      <c r="AC5">
        <f t="shared" si="25"/>
        <v>2418.1374723241943</v>
      </c>
      <c r="AD5">
        <f t="shared" si="26"/>
        <v>3.778614633923258</v>
      </c>
    </row>
    <row r="6" spans="1:30" ht="12" customHeight="1">
      <c r="B6" s="8">
        <f t="shared" si="27"/>
        <v>190.73432834487522</v>
      </c>
      <c r="C6">
        <f t="shared" si="0"/>
        <v>686.64358204155087</v>
      </c>
      <c r="D6">
        <f t="shared" si="1"/>
        <v>4605.5038132675018</v>
      </c>
      <c r="E6">
        <f t="shared" si="2"/>
        <v>1.1462611656695414</v>
      </c>
      <c r="F6">
        <f t="shared" si="3"/>
        <v>7.4649259173568072E-2</v>
      </c>
      <c r="G6" s="7">
        <f t="shared" si="4"/>
        <v>4135.3821445680414</v>
      </c>
      <c r="H6" s="8">
        <f t="shared" si="5"/>
        <v>15.35529191260094</v>
      </c>
      <c r="I6" s="7">
        <f t="shared" si="6"/>
        <v>4135.3821445680433</v>
      </c>
      <c r="J6" s="7">
        <f t="shared" si="7"/>
        <v>7737.7290841349704</v>
      </c>
      <c r="K6" s="7">
        <f t="shared" si="8"/>
        <v>10372.29099749996</v>
      </c>
      <c r="L6" s="10">
        <f t="shared" si="9"/>
        <v>0.67440513257372769</v>
      </c>
      <c r="M6">
        <f t="shared" si="10"/>
        <v>2777.8743214858541</v>
      </c>
      <c r="N6">
        <f t="shared" si="11"/>
        <v>0.16534966199320561</v>
      </c>
      <c r="O6">
        <f t="shared" si="12"/>
        <v>6967.4143306878532</v>
      </c>
      <c r="P6" s="7">
        <f t="shared" si="13"/>
        <v>-1357.5078230821873</v>
      </c>
      <c r="Q6" s="8">
        <f t="shared" si="14"/>
        <v>-1.2250570772857607</v>
      </c>
      <c r="R6" s="7">
        <f t="shared" si="15"/>
        <v>-3404.876666812107</v>
      </c>
      <c r="S6">
        <f t="shared" si="16"/>
        <v>-4.0775329584014894</v>
      </c>
      <c r="T6" s="13">
        <f t="shared" si="17"/>
        <v>7.46492591735681E-2</v>
      </c>
      <c r="U6" s="13">
        <f t="shared" si="18"/>
        <v>4135.3821445680433</v>
      </c>
      <c r="V6" s="14">
        <f t="shared" si="19"/>
        <v>7737.7290841349759</v>
      </c>
      <c r="W6" s="14">
        <f t="shared" si="20"/>
        <v>10372.290997499967</v>
      </c>
      <c r="X6" s="14">
        <f t="shared" si="21"/>
        <v>-1357.5078230821891</v>
      </c>
      <c r="Y6" s="15">
        <f t="shared" si="22"/>
        <v>-1.2250570772857625</v>
      </c>
      <c r="Z6" s="14">
        <f t="shared" si="23"/>
        <v>-3404.8766668121143</v>
      </c>
      <c r="AA6" s="13">
        <f t="shared" si="24"/>
        <v>-4.0775329584014983</v>
      </c>
      <c r="AC6">
        <f t="shared" si="25"/>
        <v>2584.4684675616991</v>
      </c>
      <c r="AD6">
        <f t="shared" si="26"/>
        <v>3.9114843277213294</v>
      </c>
    </row>
    <row r="7" spans="1:30" ht="12" customHeight="1">
      <c r="B7" s="8">
        <f t="shared" si="27"/>
        <v>196.73432834487522</v>
      </c>
      <c r="C7">
        <f t="shared" si="0"/>
        <v>708.24358204155078</v>
      </c>
      <c r="D7">
        <f t="shared" si="1"/>
        <v>4899.8153219625619</v>
      </c>
      <c r="E7">
        <f t="shared" si="2"/>
        <v>1.0774100292778059</v>
      </c>
      <c r="F7">
        <f t="shared" si="3"/>
        <v>6.8048273965704051E-2</v>
      </c>
      <c r="G7" s="7">
        <f t="shared" si="4"/>
        <v>4010.6043933140681</v>
      </c>
      <c r="H7" s="8">
        <f t="shared" si="5"/>
        <v>15.833025093638886</v>
      </c>
      <c r="I7" s="7">
        <f t="shared" si="6"/>
        <v>4010.6043933140681</v>
      </c>
      <c r="J7" s="7">
        <f t="shared" si="7"/>
        <v>7740.3211390571169</v>
      </c>
      <c r="K7" s="7">
        <f t="shared" si="8"/>
        <v>10375.765601953241</v>
      </c>
      <c r="L7" s="10">
        <f t="shared" si="9"/>
        <v>0.69562014316230847</v>
      </c>
      <c r="M7">
        <f t="shared" si="10"/>
        <v>2777.8743214858541</v>
      </c>
      <c r="N7">
        <f t="shared" si="11"/>
        <v>0.16534966199320561</v>
      </c>
      <c r="O7">
        <f t="shared" si="12"/>
        <v>7186.5908488683599</v>
      </c>
      <c r="P7" s="7">
        <f t="shared" si="13"/>
        <v>-1232.730071828214</v>
      </c>
      <c r="Q7" s="8">
        <f t="shared" si="14"/>
        <v>-1.1124389065606008</v>
      </c>
      <c r="R7" s="7">
        <f t="shared" si="15"/>
        <v>-3189.1747530848806</v>
      </c>
      <c r="S7">
        <f t="shared" si="16"/>
        <v>-3.8192176804984803</v>
      </c>
      <c r="T7" s="13">
        <f t="shared" si="17"/>
        <v>6.8048273965704051E-2</v>
      </c>
      <c r="U7" s="13">
        <f t="shared" si="18"/>
        <v>4010.6043933140681</v>
      </c>
      <c r="V7" s="14">
        <f t="shared" si="19"/>
        <v>7740.3211390571169</v>
      </c>
      <c r="W7" s="14">
        <f t="shared" si="20"/>
        <v>10375.765601953241</v>
      </c>
      <c r="X7" s="14">
        <f t="shared" si="21"/>
        <v>-1232.730071828214</v>
      </c>
      <c r="Y7" s="15">
        <f t="shared" si="22"/>
        <v>-1.1124389065606008</v>
      </c>
      <c r="Z7" s="14">
        <f t="shared" si="23"/>
        <v>-3189.1747530848806</v>
      </c>
      <c r="AA7" s="13">
        <f t="shared" si="24"/>
        <v>-3.8192176804984803</v>
      </c>
      <c r="AC7">
        <f t="shared" si="25"/>
        <v>2748.7063355599862</v>
      </c>
      <c r="AD7">
        <f t="shared" si="26"/>
        <v>4.0331782597610681</v>
      </c>
    </row>
    <row r="8" spans="1:30" ht="12" customHeight="1">
      <c r="B8" s="8">
        <f t="shared" si="27"/>
        <v>202.73432834487522</v>
      </c>
      <c r="C8">
        <f t="shared" si="0"/>
        <v>729.8435820415508</v>
      </c>
      <c r="D8">
        <f t="shared" si="1"/>
        <v>5203.2417307749974</v>
      </c>
      <c r="E8">
        <f t="shared" si="2"/>
        <v>1.0145809944342579</v>
      </c>
      <c r="F8">
        <f t="shared" si="3"/>
        <v>6.2381351358684903E-2</v>
      </c>
      <c r="G8" s="7">
        <f t="shared" si="4"/>
        <v>3904.2874181625207</v>
      </c>
      <c r="H8" s="8">
        <f t="shared" si="5"/>
        <v>16.264171460482558</v>
      </c>
      <c r="I8" s="7">
        <f t="shared" si="6"/>
        <v>3904.2874181625207</v>
      </c>
      <c r="J8" s="7">
        <f t="shared" si="7"/>
        <v>7764.9395872618161</v>
      </c>
      <c r="K8" s="7">
        <f t="shared" si="8"/>
        <v>10408.766202763829</v>
      </c>
      <c r="L8" s="10">
        <f t="shared" si="9"/>
        <v>0.71683515375088924</v>
      </c>
      <c r="M8">
        <f t="shared" si="10"/>
        <v>2777.8743214858541</v>
      </c>
      <c r="N8">
        <f t="shared" si="11"/>
        <v>0.16534966199320561</v>
      </c>
      <c r="O8">
        <f t="shared" si="12"/>
        <v>7405.7673670488657</v>
      </c>
      <c r="P8" s="7">
        <f t="shared" si="13"/>
        <v>-1126.4130966766666</v>
      </c>
      <c r="Q8" s="8">
        <f t="shared" si="14"/>
        <v>-1.0164859187957891</v>
      </c>
      <c r="R8" s="7">
        <f t="shared" si="15"/>
        <v>-3002.9988357149632</v>
      </c>
      <c r="S8">
        <f t="shared" si="16"/>
        <v>-3.5962614581671648</v>
      </c>
      <c r="T8" s="13">
        <f t="shared" si="17"/>
        <v>6.2381351358684903E-2</v>
      </c>
      <c r="U8" s="13">
        <f t="shared" si="18"/>
        <v>3904.2874181625207</v>
      </c>
      <c r="V8" s="14">
        <f t="shared" si="19"/>
        <v>7764.9395872618161</v>
      </c>
      <c r="W8" s="14">
        <f t="shared" si="20"/>
        <v>10408.766202763829</v>
      </c>
      <c r="X8" s="14">
        <f t="shared" si="21"/>
        <v>-1126.4130966766666</v>
      </c>
      <c r="Y8" s="15">
        <f t="shared" si="22"/>
        <v>-1.0164859187957891</v>
      </c>
      <c r="Z8" s="14">
        <f t="shared" si="23"/>
        <v>-3002.9988357149632</v>
      </c>
      <c r="AA8" s="13">
        <f t="shared" si="24"/>
        <v>-3.5962614581671648</v>
      </c>
      <c r="AC8">
        <f t="shared" si="25"/>
        <v>2909.6686385980406</v>
      </c>
      <c r="AD8">
        <f t="shared" si="26"/>
        <v>4.1430050391190747</v>
      </c>
    </row>
    <row r="9" spans="1:30" ht="12" customHeight="1">
      <c r="B9" s="8">
        <f t="shared" si="27"/>
        <v>208.73432834487522</v>
      </c>
      <c r="C9">
        <f t="shared" si="0"/>
        <v>751.44358204155083</v>
      </c>
      <c r="D9">
        <f t="shared" si="1"/>
        <v>5515.7830397048074</v>
      </c>
      <c r="E9">
        <f t="shared" si="2"/>
        <v>0.95709170057821047</v>
      </c>
      <c r="F9">
        <f t="shared" si="3"/>
        <v>5.7494277835161298E-2</v>
      </c>
      <c r="G9" s="7">
        <f t="shared" si="4"/>
        <v>3814.5630563164659</v>
      </c>
      <c r="H9" s="8">
        <f t="shared" si="5"/>
        <v>16.646729667989497</v>
      </c>
      <c r="I9" s="7">
        <f t="shared" si="6"/>
        <v>3814.5630563164655</v>
      </c>
      <c r="J9" s="7">
        <f t="shared" si="7"/>
        <v>7811.0188259709357</v>
      </c>
      <c r="K9" s="7">
        <f t="shared" si="8"/>
        <v>10470.534619263988</v>
      </c>
      <c r="L9" s="10">
        <f t="shared" si="9"/>
        <v>0.73805016433947002</v>
      </c>
      <c r="M9">
        <f t="shared" si="10"/>
        <v>2777.8743214858541</v>
      </c>
      <c r="N9">
        <f t="shared" si="11"/>
        <v>0.16534966199320561</v>
      </c>
      <c r="O9">
        <f t="shared" si="12"/>
        <v>7624.9438852293706</v>
      </c>
      <c r="P9" s="7">
        <f t="shared" si="13"/>
        <v>-1036.6887348306118</v>
      </c>
      <c r="Q9" s="8">
        <f t="shared" si="14"/>
        <v>-0.93551029274685982</v>
      </c>
      <c r="R9" s="7">
        <f t="shared" si="15"/>
        <v>-2845.5907340346175</v>
      </c>
      <c r="S9">
        <f t="shared" si="16"/>
        <v>-3.4077563270482871</v>
      </c>
      <c r="T9" s="13">
        <f t="shared" si="17"/>
        <v>5.7494277835161298E-2</v>
      </c>
      <c r="U9" s="13">
        <f t="shared" si="18"/>
        <v>3814.5630563164655</v>
      </c>
      <c r="V9" s="14">
        <f t="shared" si="19"/>
        <v>7811.0188259709357</v>
      </c>
      <c r="W9" s="14">
        <f t="shared" si="20"/>
        <v>10470.534619263988</v>
      </c>
      <c r="X9" s="14">
        <f t="shared" si="21"/>
        <v>-1036.6887348306113</v>
      </c>
      <c r="Y9" s="15">
        <f t="shared" si="22"/>
        <v>-0.93551029274685948</v>
      </c>
      <c r="Z9" s="14">
        <f t="shared" si="23"/>
        <v>-2845.5907340346175</v>
      </c>
      <c r="AA9" s="13">
        <f t="shared" si="24"/>
        <v>-3.4077563270482871</v>
      </c>
      <c r="AC9">
        <f t="shared" si="25"/>
        <v>3066.2467589062044</v>
      </c>
      <c r="AD9">
        <f t="shared" si="26"/>
        <v>4.2404548591304163</v>
      </c>
    </row>
    <row r="10" spans="1:30" ht="12" customHeight="1">
      <c r="B10" s="8">
        <f t="shared" si="27"/>
        <v>214.73432834487522</v>
      </c>
      <c r="C10">
        <f t="shared" si="0"/>
        <v>773.04358204155085</v>
      </c>
      <c r="D10">
        <f t="shared" si="1"/>
        <v>5837.4392487519935</v>
      </c>
      <c r="E10">
        <f t="shared" si="2"/>
        <v>0.9043537661861174</v>
      </c>
      <c r="F10">
        <f t="shared" si="3"/>
        <v>5.326174330699078E-2</v>
      </c>
      <c r="G10" s="7">
        <f t="shared" si="4"/>
        <v>3739.8204402433685</v>
      </c>
      <c r="H10" s="8">
        <f t="shared" si="5"/>
        <v>16.979424818552982</v>
      </c>
      <c r="I10" s="7">
        <f t="shared" si="6"/>
        <v>3739.8204402433689</v>
      </c>
      <c r="J10" s="7">
        <f t="shared" si="7"/>
        <v>7878.0954158913955</v>
      </c>
      <c r="K10" s="7">
        <f t="shared" si="8"/>
        <v>10560.449619157367</v>
      </c>
      <c r="L10" s="10">
        <f t="shared" si="9"/>
        <v>0.75926517492805079</v>
      </c>
      <c r="M10">
        <f t="shared" si="10"/>
        <v>2777.8743214858541</v>
      </c>
      <c r="N10">
        <f t="shared" si="11"/>
        <v>0.16534966199320561</v>
      </c>
      <c r="O10">
        <f t="shared" si="12"/>
        <v>7844.1204034098764</v>
      </c>
      <c r="P10" s="7">
        <f t="shared" si="13"/>
        <v>-961.94611875751434</v>
      </c>
      <c r="Q10" s="8">
        <f t="shared" si="14"/>
        <v>-0.86805702369819571</v>
      </c>
      <c r="R10" s="7">
        <f t="shared" si="15"/>
        <v>-2716.3292157474907</v>
      </c>
      <c r="S10">
        <f t="shared" si="16"/>
        <v>-3.2529583262260555</v>
      </c>
      <c r="T10" s="13">
        <f t="shared" si="17"/>
        <v>5.3261743306990773E-2</v>
      </c>
      <c r="U10" s="13">
        <f t="shared" si="18"/>
        <v>3739.8204402433689</v>
      </c>
      <c r="V10" s="14">
        <f t="shared" si="19"/>
        <v>7878.0954158913955</v>
      </c>
      <c r="W10" s="14">
        <f t="shared" si="20"/>
        <v>10560.449619157367</v>
      </c>
      <c r="X10" s="14">
        <f t="shared" si="21"/>
        <v>-961.9461187575148</v>
      </c>
      <c r="Y10" s="15">
        <f t="shared" si="22"/>
        <v>-0.86805702369819615</v>
      </c>
      <c r="Z10" s="14">
        <f t="shared" si="23"/>
        <v>-2716.3292157474907</v>
      </c>
      <c r="AA10" s="13">
        <f t="shared" si="24"/>
        <v>-3.2529583262260555</v>
      </c>
      <c r="AC10">
        <f t="shared" si="25"/>
        <v>3217.4273475717982</v>
      </c>
      <c r="AD10">
        <f t="shared" si="26"/>
        <v>4.325202962568949</v>
      </c>
    </row>
    <row r="11" spans="1:30" ht="12" customHeight="1">
      <c r="B11" s="8">
        <f t="shared" si="27"/>
        <v>220.73432834487522</v>
      </c>
      <c r="C11">
        <f t="shared" si="0"/>
        <v>794.64358204155087</v>
      </c>
      <c r="D11">
        <f t="shared" si="1"/>
        <v>6168.210357916555</v>
      </c>
      <c r="E11">
        <f t="shared" si="2"/>
        <v>0.85585767397119972</v>
      </c>
      <c r="F11">
        <f t="shared" si="3"/>
        <v>4.9581312471895414E-2</v>
      </c>
      <c r="G11" s="7">
        <f t="shared" si="4"/>
        <v>3678.6646164620406</v>
      </c>
      <c r="H11" s="8">
        <f t="shared" si="5"/>
        <v>17.261698638097421</v>
      </c>
      <c r="I11" s="7">
        <f t="shared" si="6"/>
        <v>3678.664616462042</v>
      </c>
      <c r="J11" s="7">
        <f t="shared" si="7"/>
        <v>7965.794196177113</v>
      </c>
      <c r="K11" s="7">
        <f t="shared" si="8"/>
        <v>10678.008305867445</v>
      </c>
      <c r="L11" s="10">
        <f t="shared" si="9"/>
        <v>0.78048018551663145</v>
      </c>
      <c r="M11">
        <f t="shared" si="10"/>
        <v>2777.8743214858541</v>
      </c>
      <c r="N11">
        <f t="shared" si="11"/>
        <v>0.16534966199320561</v>
      </c>
      <c r="O11">
        <f t="shared" si="12"/>
        <v>8063.2969215903831</v>
      </c>
      <c r="P11" s="7">
        <f t="shared" si="13"/>
        <v>-900.79029497618649</v>
      </c>
      <c r="Q11" s="8">
        <f t="shared" si="14"/>
        <v>-0.81286638076044448</v>
      </c>
      <c r="R11" s="7">
        <f t="shared" si="15"/>
        <v>-2614.7113842770614</v>
      </c>
      <c r="S11">
        <f t="shared" si="16"/>
        <v>-3.1312652085220574</v>
      </c>
      <c r="T11" s="13">
        <f t="shared" si="17"/>
        <v>4.9581312471895428E-2</v>
      </c>
      <c r="U11" s="13">
        <f t="shared" si="18"/>
        <v>3678.664616462042</v>
      </c>
      <c r="V11" s="14">
        <f t="shared" si="19"/>
        <v>7965.7941961771157</v>
      </c>
      <c r="W11" s="14">
        <f t="shared" si="20"/>
        <v>10678.008305867448</v>
      </c>
      <c r="X11" s="14">
        <f t="shared" si="21"/>
        <v>-900.79029497618785</v>
      </c>
      <c r="Y11" s="15">
        <f t="shared" si="22"/>
        <v>-0.81286638076044582</v>
      </c>
      <c r="Z11" s="14">
        <f t="shared" si="23"/>
        <v>-2614.711384277065</v>
      </c>
      <c r="AA11" s="13">
        <f t="shared" si="24"/>
        <v>-3.1312652085220618</v>
      </c>
      <c r="AC11">
        <f t="shared" si="25"/>
        <v>3362.309642327773</v>
      </c>
      <c r="AD11">
        <f t="shared" si="26"/>
        <v>4.3971071391589103</v>
      </c>
    </row>
    <row r="12" spans="1:30" ht="12" customHeight="1">
      <c r="B12" s="8">
        <f t="shared" si="27"/>
        <v>226.73432834487522</v>
      </c>
      <c r="C12">
        <f t="shared" si="0"/>
        <v>816.24358204155078</v>
      </c>
      <c r="D12">
        <f t="shared" si="1"/>
        <v>6508.0963671984928</v>
      </c>
      <c r="E12">
        <f t="shared" si="2"/>
        <v>0.81116041798317695</v>
      </c>
      <c r="F12">
        <f t="shared" si="3"/>
        <v>4.6368774631894663E-2</v>
      </c>
      <c r="G12" s="7">
        <f t="shared" si="4"/>
        <v>3629.8827258437268</v>
      </c>
      <c r="H12" s="8">
        <f t="shared" si="5"/>
        <v>17.493678114694497</v>
      </c>
      <c r="I12" s="7">
        <f t="shared" si="6"/>
        <v>3629.8827258437263</v>
      </c>
      <c r="J12" s="7">
        <f t="shared" si="7"/>
        <v>8073.8166040036031</v>
      </c>
      <c r="K12" s="7">
        <f t="shared" si="8"/>
        <v>10822.810461130835</v>
      </c>
      <c r="L12" s="10">
        <f t="shared" si="9"/>
        <v>0.80169519610521223</v>
      </c>
      <c r="M12">
        <f t="shared" si="10"/>
        <v>2777.8743214858541</v>
      </c>
      <c r="N12">
        <f t="shared" si="11"/>
        <v>0.16534966199320561</v>
      </c>
      <c r="O12">
        <f t="shared" si="12"/>
        <v>8282.4734397708889</v>
      </c>
      <c r="P12" s="7">
        <f t="shared" si="13"/>
        <v>-852.00840435787268</v>
      </c>
      <c r="Q12" s="8">
        <f t="shared" si="14"/>
        <v>-0.76884325227569261</v>
      </c>
      <c r="R12" s="7">
        <f t="shared" si="15"/>
        <v>-2540.3370213599464</v>
      </c>
      <c r="S12">
        <f t="shared" si="16"/>
        <v>-3.0421976898625376</v>
      </c>
      <c r="T12" s="13">
        <f t="shared" si="17"/>
        <v>4.636877463189467E-2</v>
      </c>
      <c r="U12" s="13">
        <f t="shared" si="18"/>
        <v>3629.8827258437263</v>
      </c>
      <c r="V12" s="14">
        <f t="shared" si="19"/>
        <v>8073.8166040036031</v>
      </c>
      <c r="W12" s="14">
        <f t="shared" si="20"/>
        <v>10822.810461130835</v>
      </c>
      <c r="X12" s="14">
        <f t="shared" si="21"/>
        <v>-852.00840435787222</v>
      </c>
      <c r="Y12" s="15">
        <f t="shared" si="22"/>
        <v>-0.76884325227569217</v>
      </c>
      <c r="Z12" s="14">
        <f t="shared" si="23"/>
        <v>-2540.3370213599464</v>
      </c>
      <c r="AA12" s="13">
        <f t="shared" si="24"/>
        <v>-3.0421976898625376</v>
      </c>
      <c r="AC12">
        <f t="shared" si="25"/>
        <v>3500.1181640766335</v>
      </c>
      <c r="AD12">
        <f t="shared" si="26"/>
        <v>4.4561997368266795</v>
      </c>
    </row>
    <row r="13" spans="1:30" ht="12" customHeight="1">
      <c r="B13" s="8">
        <f t="shared" si="27"/>
        <v>232.73432834487522</v>
      </c>
      <c r="C13">
        <f t="shared" si="0"/>
        <v>837.8435820415508</v>
      </c>
      <c r="D13">
        <f t="shared" si="1"/>
        <v>6857.0972765978049</v>
      </c>
      <c r="E13">
        <f t="shared" si="2"/>
        <v>0.76987535053765377</v>
      </c>
      <c r="F13">
        <f t="shared" si="3"/>
        <v>4.3554530493366397E-2</v>
      </c>
      <c r="G13" s="7">
        <f t="shared" si="4"/>
        <v>3592.4162065940804</v>
      </c>
      <c r="H13" s="8">
        <f t="shared" si="5"/>
        <v>17.676125579057963</v>
      </c>
      <c r="I13" s="7">
        <f t="shared" si="6"/>
        <v>3592.4162065940804</v>
      </c>
      <c r="J13" s="7">
        <f t="shared" si="7"/>
        <v>8201.9308009035649</v>
      </c>
      <c r="K13" s="7">
        <f t="shared" si="8"/>
        <v>10994.545309522206</v>
      </c>
      <c r="L13" s="10">
        <f t="shared" si="9"/>
        <v>0.822910206693793</v>
      </c>
      <c r="M13">
        <f t="shared" si="10"/>
        <v>2777.8743214858541</v>
      </c>
      <c r="N13">
        <f t="shared" si="11"/>
        <v>0.16534966199320561</v>
      </c>
      <c r="O13">
        <f t="shared" si="12"/>
        <v>8501.6499579513948</v>
      </c>
      <c r="P13" s="7">
        <f t="shared" si="13"/>
        <v>-814.54188510822632</v>
      </c>
      <c r="Q13" s="8">
        <f t="shared" si="14"/>
        <v>-0.7350319696198071</v>
      </c>
      <c r="R13" s="7">
        <f t="shared" si="15"/>
        <v>-2492.8953515708108</v>
      </c>
      <c r="S13">
        <f t="shared" si="16"/>
        <v>-2.9853835990461683</v>
      </c>
      <c r="T13" s="13">
        <f t="shared" si="17"/>
        <v>4.5385914917786783E-2</v>
      </c>
      <c r="U13" s="13">
        <f t="shared" si="18"/>
        <v>3743.4704140959566</v>
      </c>
      <c r="V13" s="14">
        <f t="shared" si="19"/>
        <v>8546.8062512596734</v>
      </c>
      <c r="W13" s="14">
        <f t="shared" si="20"/>
        <v>11456.844840830661</v>
      </c>
      <c r="X13" s="14">
        <f t="shared" si="21"/>
        <v>-965.59609261010246</v>
      </c>
      <c r="Y13" s="15">
        <f t="shared" si="22"/>
        <v>-0.8713510015678122</v>
      </c>
      <c r="Z13" s="14">
        <f t="shared" si="23"/>
        <v>-2955.1948828792665</v>
      </c>
      <c r="AA13" s="13">
        <f t="shared" si="24"/>
        <v>-3.5390135128511528</v>
      </c>
      <c r="AC13">
        <f t="shared" si="25"/>
        <v>3483.7265881574695</v>
      </c>
      <c r="AD13">
        <f t="shared" si="26"/>
        <v>4.3209857854647646</v>
      </c>
    </row>
    <row r="14" spans="1:30" ht="12" customHeight="1">
      <c r="B14" s="8">
        <f t="shared" si="27"/>
        <v>238.73432834487522</v>
      </c>
      <c r="C14">
        <f t="shared" si="0"/>
        <v>859.44358204155083</v>
      </c>
      <c r="D14">
        <f t="shared" si="1"/>
        <v>7215.2130861144933</v>
      </c>
      <c r="E14">
        <f t="shared" si="2"/>
        <v>0.73166379239042123</v>
      </c>
      <c r="F14">
        <f t="shared" si="3"/>
        <v>4.1080765258690581E-2</v>
      </c>
      <c r="G14" s="7">
        <f t="shared" si="4"/>
        <v>3565.3378246369039</v>
      </c>
      <c r="H14" s="8">
        <f t="shared" si="5"/>
        <v>17.810373973879145</v>
      </c>
      <c r="I14" s="7">
        <f t="shared" si="6"/>
        <v>3565.3378246369039</v>
      </c>
      <c r="J14" s="7">
        <f t="shared" si="7"/>
        <v>8349.9632880041154</v>
      </c>
      <c r="K14" s="7">
        <f t="shared" si="8"/>
        <v>11192.980278825891</v>
      </c>
      <c r="L14" s="10">
        <f t="shared" si="9"/>
        <v>0.84412521728237377</v>
      </c>
      <c r="M14">
        <f t="shared" si="10"/>
        <v>2777.8743214858541</v>
      </c>
      <c r="N14">
        <f t="shared" si="11"/>
        <v>0.16534966199320561</v>
      </c>
      <c r="O14">
        <f t="shared" si="12"/>
        <v>8720.8264761319006</v>
      </c>
      <c r="P14" s="7">
        <f t="shared" si="13"/>
        <v>-787.46350315104974</v>
      </c>
      <c r="Q14" s="8">
        <f t="shared" si="14"/>
        <v>-0.71059551676887545</v>
      </c>
      <c r="R14" s="7">
        <f t="shared" si="15"/>
        <v>-2472.1538026939907</v>
      </c>
      <c r="S14">
        <f t="shared" si="16"/>
        <v>-2.9605444176514677</v>
      </c>
      <c r="T14" s="13">
        <f t="shared" si="17"/>
        <v>5.5442746574225737E-2</v>
      </c>
      <c r="U14" s="13">
        <f t="shared" si="18"/>
        <v>4811.7925802520895</v>
      </c>
      <c r="V14" s="14">
        <f t="shared" si="19"/>
        <v>11269.140084554912</v>
      </c>
      <c r="W14" s="14">
        <f t="shared" si="20"/>
        <v>15106.085904229105</v>
      </c>
      <c r="X14" s="14">
        <f t="shared" si="21"/>
        <v>-2033.9182587662353</v>
      </c>
      <c r="Y14" s="15">
        <f t="shared" si="22"/>
        <v>-1.8356449306707545</v>
      </c>
      <c r="Z14" s="14">
        <f t="shared" si="23"/>
        <v>-6385.2594280972044</v>
      </c>
      <c r="AA14" s="13">
        <f t="shared" si="24"/>
        <v>-7.6467103844871689</v>
      </c>
      <c r="AC14">
        <f t="shared" si="25"/>
        <v>2780.1357065643519</v>
      </c>
      <c r="AD14">
        <f t="shared" si="26"/>
        <v>3.3616333575976989</v>
      </c>
    </row>
    <row r="15" spans="1:30" ht="12" customHeight="1">
      <c r="B15" s="8">
        <f t="shared" si="27"/>
        <v>244.73432834487522</v>
      </c>
      <c r="C15">
        <f t="shared" si="0"/>
        <v>881.04358204155085</v>
      </c>
      <c r="D15">
        <f t="shared" si="1"/>
        <v>7582.443795748557</v>
      </c>
      <c r="E15">
        <f t="shared" si="2"/>
        <v>0.69622806468430376</v>
      </c>
      <c r="F15">
        <f t="shared" si="3"/>
        <v>3.8899222401542817E-2</v>
      </c>
      <c r="G15" s="7">
        <f t="shared" si="4"/>
        <v>3547.8325965185063</v>
      </c>
      <c r="H15" s="8">
        <f t="shared" si="5"/>
        <v>17.8982514739598</v>
      </c>
      <c r="I15" s="7">
        <f t="shared" si="6"/>
        <v>3547.8325965185077</v>
      </c>
      <c r="J15" s="7">
        <f t="shared" si="7"/>
        <v>8517.7917546482022</v>
      </c>
      <c r="K15" s="7">
        <f t="shared" si="8"/>
        <v>11417.951413737537</v>
      </c>
      <c r="L15" s="10">
        <f t="shared" si="9"/>
        <v>0.86534022787095455</v>
      </c>
      <c r="M15">
        <f t="shared" si="10"/>
        <v>2777.8743214858541</v>
      </c>
      <c r="N15">
        <f t="shared" si="11"/>
        <v>0.16534966199320561</v>
      </c>
      <c r="O15">
        <f t="shared" si="12"/>
        <v>8940.0029943124064</v>
      </c>
      <c r="P15" s="7">
        <f t="shared" si="13"/>
        <v>-769.95827503265218</v>
      </c>
      <c r="Q15" s="8">
        <f t="shared" si="14"/>
        <v>-0.69479827259932769</v>
      </c>
      <c r="R15" s="7">
        <f t="shared" si="15"/>
        <v>-2477.9484194251309</v>
      </c>
      <c r="S15">
        <f t="shared" si="16"/>
        <v>-2.967483799900708</v>
      </c>
      <c r="T15" s="13">
        <f t="shared" si="17"/>
        <v>6.4470880472652495E-2</v>
      </c>
      <c r="U15" s="13">
        <f t="shared" si="18"/>
        <v>5880.1147464082223</v>
      </c>
      <c r="V15" s="14">
        <f t="shared" si="19"/>
        <v>14117.236803250054</v>
      </c>
      <c r="W15" s="14">
        <f t="shared" si="20"/>
        <v>18923.909923927687</v>
      </c>
      <c r="X15" s="14">
        <f t="shared" si="21"/>
        <v>-3102.2404249223682</v>
      </c>
      <c r="Y15" s="15">
        <f t="shared" si="22"/>
        <v>-2.800459254106372</v>
      </c>
      <c r="Z15" s="14">
        <f t="shared" si="23"/>
        <v>-9983.9069296152811</v>
      </c>
      <c r="AA15" s="13">
        <f t="shared" si="24"/>
        <v>-11.956294909570019</v>
      </c>
      <c r="AC15">
        <f t="shared" si="25"/>
        <v>2332.2070925045</v>
      </c>
      <c r="AD15">
        <f t="shared" si="26"/>
        <v>2.7508787064907314</v>
      </c>
    </row>
    <row r="16" spans="1:30" ht="12" customHeight="1">
      <c r="B16" s="8">
        <f t="shared" si="27"/>
        <v>250.73432834487522</v>
      </c>
      <c r="C16">
        <f t="shared" si="0"/>
        <v>902.64358204155087</v>
      </c>
      <c r="D16">
        <f t="shared" si="1"/>
        <v>7958.7894054999952</v>
      </c>
      <c r="E16">
        <f t="shared" si="2"/>
        <v>0.66330567383066397</v>
      </c>
      <c r="F16">
        <f t="shared" si="3"/>
        <v>3.6969439595279346E-2</v>
      </c>
      <c r="G16" s="7">
        <f t="shared" si="4"/>
        <v>3539.1818688099274</v>
      </c>
      <c r="H16" s="8">
        <f t="shared" si="5"/>
        <v>17.941999691966171</v>
      </c>
      <c r="I16" s="7">
        <f t="shared" si="6"/>
        <v>3539.1818688099288</v>
      </c>
      <c r="J16" s="7">
        <f t="shared" si="7"/>
        <v>8705.3389537985568</v>
      </c>
      <c r="K16" s="7">
        <f t="shared" si="8"/>
        <v>11669.355165949808</v>
      </c>
      <c r="L16" s="10">
        <f t="shared" si="9"/>
        <v>0.88655523845953532</v>
      </c>
      <c r="M16">
        <f t="shared" si="10"/>
        <v>2777.8743214858541</v>
      </c>
      <c r="N16">
        <f t="shared" si="11"/>
        <v>0.16534966199320561</v>
      </c>
      <c r="O16">
        <f t="shared" si="12"/>
        <v>9159.1795124929122</v>
      </c>
      <c r="P16" s="7">
        <f t="shared" si="13"/>
        <v>-761.30754732407331</v>
      </c>
      <c r="Q16" s="8">
        <f t="shared" si="14"/>
        <v>-0.68699161539344533</v>
      </c>
      <c r="R16" s="7">
        <f t="shared" si="15"/>
        <v>-2510.1756534568958</v>
      </c>
      <c r="S16">
        <f t="shared" si="16"/>
        <v>-3.006077740821826</v>
      </c>
      <c r="T16" s="13">
        <f t="shared" si="17"/>
        <v>7.2581694934777313E-2</v>
      </c>
      <c r="U16" s="13">
        <f t="shared" si="18"/>
        <v>6948.4369125643552</v>
      </c>
      <c r="V16" s="14">
        <f t="shared" si="19"/>
        <v>17091.096407345092</v>
      </c>
      <c r="W16" s="14">
        <f t="shared" si="20"/>
        <v>22910.316899926398</v>
      </c>
      <c r="X16" s="14">
        <f t="shared" si="21"/>
        <v>-4170.5625910785011</v>
      </c>
      <c r="Y16" s="15">
        <f t="shared" si="22"/>
        <v>-3.7660689358970041</v>
      </c>
      <c r="Z16" s="14">
        <f t="shared" si="23"/>
        <v>-13751.137387433486</v>
      </c>
      <c r="AA16" s="13">
        <f t="shared" si="24"/>
        <v>-16.467767088099691</v>
      </c>
      <c r="AC16">
        <f t="shared" si="25"/>
        <v>2022.016526088267</v>
      </c>
      <c r="AD16">
        <f t="shared" si="26"/>
        <v>2.3279311089905081</v>
      </c>
    </row>
    <row r="17" spans="1:30" ht="12" customHeight="1">
      <c r="B17" s="8">
        <f t="shared" si="27"/>
        <v>256.73432834487522</v>
      </c>
      <c r="C17">
        <f t="shared" si="0"/>
        <v>924.24358204155078</v>
      </c>
      <c r="D17">
        <f t="shared" si="1"/>
        <v>8344.2499153688095</v>
      </c>
      <c r="E17">
        <f t="shared" si="2"/>
        <v>0.63266443635253855</v>
      </c>
      <c r="F17">
        <f t="shared" si="3"/>
        <v>3.525734261025841E-2</v>
      </c>
      <c r="G17" s="7">
        <f t="shared" si="4"/>
        <v>3538.7499709306612</v>
      </c>
      <c r="H17" s="8">
        <f t="shared" si="5"/>
        <v>17.94418947979533</v>
      </c>
      <c r="I17" s="7">
        <f t="shared" si="6"/>
        <v>3538.7499709306612</v>
      </c>
      <c r="J17" s="7">
        <f t="shared" si="7"/>
        <v>8912.5674362495083</v>
      </c>
      <c r="K17" s="7">
        <f t="shared" si="8"/>
        <v>11947.141335455106</v>
      </c>
      <c r="L17" s="10">
        <f t="shared" si="9"/>
        <v>0.90777024904811598</v>
      </c>
      <c r="M17">
        <f t="shared" si="10"/>
        <v>2777.8743214858541</v>
      </c>
      <c r="N17">
        <f t="shared" si="11"/>
        <v>0.16534966199320561</v>
      </c>
      <c r="O17">
        <f t="shared" si="12"/>
        <v>9378.356030673418</v>
      </c>
      <c r="P17" s="7">
        <f t="shared" si="13"/>
        <v>-760.8756494448071</v>
      </c>
      <c r="Q17" s="8">
        <f t="shared" si="14"/>
        <v>-0.68660185907430205</v>
      </c>
      <c r="R17" s="7">
        <f t="shared" si="15"/>
        <v>-2568.785304781688</v>
      </c>
      <c r="S17">
        <f t="shared" si="16"/>
        <v>-3.0762661230580064</v>
      </c>
      <c r="T17" s="13">
        <f t="shared" si="17"/>
        <v>7.9872730140358908E-2</v>
      </c>
      <c r="U17" s="13">
        <f t="shared" si="18"/>
        <v>8016.7590787204826</v>
      </c>
      <c r="V17" s="14">
        <f t="shared" si="19"/>
        <v>20190.718896840022</v>
      </c>
      <c r="W17" s="14">
        <f t="shared" si="20"/>
        <v>27065.306832225233</v>
      </c>
      <c r="X17" s="14">
        <f t="shared" si="21"/>
        <v>-5238.8847572346285</v>
      </c>
      <c r="Y17" s="15">
        <f t="shared" si="22"/>
        <v>-4.7327509811118178</v>
      </c>
      <c r="Z17" s="14">
        <f t="shared" si="23"/>
        <v>-17686.950801551815</v>
      </c>
      <c r="AA17" s="13">
        <f t="shared" si="24"/>
        <v>-21.181126920076178</v>
      </c>
      <c r="AC17">
        <f t="shared" si="25"/>
        <v>1794.4986343978123</v>
      </c>
      <c r="AD17">
        <f t="shared" si="26"/>
        <v>2.0177084391312676</v>
      </c>
    </row>
    <row r="18" spans="1:30" ht="12" customHeight="1">
      <c r="B18" s="8">
        <f t="shared" si="27"/>
        <v>262.73432834487522</v>
      </c>
      <c r="C18">
        <f t="shared" si="0"/>
        <v>945.8435820415508</v>
      </c>
      <c r="D18">
        <f t="shared" si="1"/>
        <v>8738.8253253549992</v>
      </c>
      <c r="E18">
        <f t="shared" si="2"/>
        <v>0.60409837397420119</v>
      </c>
      <c r="F18">
        <f t="shared" si="3"/>
        <v>3.3734118258429757E-2</v>
      </c>
      <c r="G18" s="7">
        <f t="shared" si="4"/>
        <v>3545.9729767486037</v>
      </c>
      <c r="H18" s="8">
        <f t="shared" si="5"/>
        <v>17.907637880033938</v>
      </c>
      <c r="I18" s="7">
        <f t="shared" si="6"/>
        <v>3545.9729767486037</v>
      </c>
      <c r="J18" s="7">
        <f t="shared" si="7"/>
        <v>9139.4750063599495</v>
      </c>
      <c r="K18" s="7">
        <f t="shared" si="8"/>
        <v>12251.306979034785</v>
      </c>
      <c r="L18" s="10">
        <f t="shared" si="9"/>
        <v>0.92898525963669676</v>
      </c>
      <c r="M18">
        <f t="shared" si="10"/>
        <v>2777.8743214858541</v>
      </c>
      <c r="N18">
        <f t="shared" si="11"/>
        <v>0.16534966199320561</v>
      </c>
      <c r="O18">
        <f t="shared" si="12"/>
        <v>9597.5325488539238</v>
      </c>
      <c r="P18" s="7">
        <f t="shared" si="13"/>
        <v>-768.09865526274962</v>
      </c>
      <c r="Q18" s="8">
        <f t="shared" si="14"/>
        <v>-0.69312009893147897</v>
      </c>
      <c r="R18" s="7">
        <f t="shared" si="15"/>
        <v>-2653.7744301808616</v>
      </c>
      <c r="S18">
        <f t="shared" si="16"/>
        <v>-3.1780454219379597</v>
      </c>
      <c r="T18" s="13">
        <f t="shared" si="17"/>
        <v>8.6429650511078357E-2</v>
      </c>
      <c r="U18" s="13">
        <f t="shared" si="18"/>
        <v>9085.0812448766155</v>
      </c>
      <c r="V18" s="14">
        <f t="shared" si="19"/>
        <v>23416.104271734861</v>
      </c>
      <c r="W18" s="14">
        <f t="shared" si="20"/>
        <v>31388.87972082421</v>
      </c>
      <c r="X18" s="14">
        <f t="shared" si="21"/>
        <v>-6307.2069233907614</v>
      </c>
      <c r="Y18" s="15">
        <f t="shared" si="22"/>
        <v>-5.7007851609435765</v>
      </c>
      <c r="Z18" s="14">
        <f t="shared" si="23"/>
        <v>-21791.347171970287</v>
      </c>
      <c r="AA18" s="13">
        <f t="shared" si="24"/>
        <v>-26.096374405499503</v>
      </c>
      <c r="AC18">
        <f t="shared" si="25"/>
        <v>1620.488774245785</v>
      </c>
      <c r="AD18">
        <f t="shared" si="26"/>
        <v>1.7804444464091529</v>
      </c>
    </row>
    <row r="19" spans="1:30" ht="12" customHeight="1">
      <c r="B19" s="8">
        <f t="shared" si="27"/>
        <v>268.73432834487522</v>
      </c>
      <c r="C19">
        <f t="shared" si="0"/>
        <v>967.44358204155083</v>
      </c>
      <c r="D19">
        <f t="shared" si="1"/>
        <v>9142.5156354585652</v>
      </c>
      <c r="E19">
        <f t="shared" si="2"/>
        <v>0.57742424295309813</v>
      </c>
      <c r="F19">
        <f t="shared" si="3"/>
        <v>3.2375306188392357E-2</v>
      </c>
      <c r="G19" s="7">
        <f t="shared" si="4"/>
        <v>3560.3492026050963</v>
      </c>
      <c r="H19" s="8">
        <f t="shared" si="5"/>
        <v>17.835329173199426</v>
      </c>
      <c r="I19" s="7">
        <f t="shared" si="6"/>
        <v>3560.3492026050972</v>
      </c>
      <c r="J19" s="7">
        <f t="shared" si="7"/>
        <v>9386.0907865422214</v>
      </c>
      <c r="K19" s="7">
        <f t="shared" si="8"/>
        <v>12581.891134775096</v>
      </c>
      <c r="L19" s="10">
        <f t="shared" si="9"/>
        <v>0.95020027022527753</v>
      </c>
      <c r="M19">
        <f t="shared" si="10"/>
        <v>2777.8743214858541</v>
      </c>
      <c r="N19">
        <f t="shared" si="11"/>
        <v>0.16534966199320561</v>
      </c>
      <c r="O19">
        <f t="shared" si="12"/>
        <v>9816.7090670344296</v>
      </c>
      <c r="P19" s="7">
        <f t="shared" si="13"/>
        <v>-782.47488111924213</v>
      </c>
      <c r="Q19" s="8">
        <f t="shared" si="14"/>
        <v>-0.70609362880791637</v>
      </c>
      <c r="R19" s="7">
        <f t="shared" si="15"/>
        <v>-2765.1820677406668</v>
      </c>
      <c r="S19">
        <f t="shared" si="16"/>
        <v>-3.3114623877844998</v>
      </c>
      <c r="T19" s="13">
        <f t="shared" si="17"/>
        <v>9.2327894141936859E-2</v>
      </c>
      <c r="U19" s="13">
        <f t="shared" si="18"/>
        <v>10153.403411032748</v>
      </c>
      <c r="V19" s="14">
        <f t="shared" si="19"/>
        <v>26767.252532029604</v>
      </c>
      <c r="W19" s="14">
        <f t="shared" si="20"/>
        <v>35881.03556572333</v>
      </c>
      <c r="X19" s="14">
        <f t="shared" si="21"/>
        <v>-7375.5290895468943</v>
      </c>
      <c r="Y19" s="15">
        <f t="shared" si="22"/>
        <v>-6.670454757745734</v>
      </c>
      <c r="Z19" s="14">
        <f t="shared" si="23"/>
        <v>-26064.326498688901</v>
      </c>
      <c r="AA19" s="13">
        <f t="shared" si="24"/>
        <v>-31.213509544369668</v>
      </c>
      <c r="AC19">
        <f t="shared" si="25"/>
        <v>1483.0968998478036</v>
      </c>
      <c r="AD19">
        <f t="shared" si="26"/>
        <v>1.5931094031032145</v>
      </c>
    </row>
    <row r="20" spans="1:30" ht="12" customHeight="1">
      <c r="B20" s="8">
        <f t="shared" si="27"/>
        <v>274.73432834487522</v>
      </c>
      <c r="C20">
        <f t="shared" si="0"/>
        <v>989.04358204155085</v>
      </c>
      <c r="D20">
        <f t="shared" si="1"/>
        <v>9555.3208456795055</v>
      </c>
      <c r="E20">
        <f t="shared" si="2"/>
        <v>0.55247858808200101</v>
      </c>
      <c r="F20">
        <f t="shared" si="3"/>
        <v>3.116006331532286E-2</v>
      </c>
      <c r="G20" s="7">
        <f t="shared" si="4"/>
        <v>3581.431141779055</v>
      </c>
      <c r="H20" s="8">
        <f t="shared" si="5"/>
        <v>17.730342281118585</v>
      </c>
      <c r="I20" s="7">
        <f t="shared" si="6"/>
        <v>3581.4311417790559</v>
      </c>
      <c r="J20" s="7">
        <f t="shared" si="7"/>
        <v>9652.4717974433679</v>
      </c>
      <c r="K20" s="7">
        <f t="shared" si="8"/>
        <v>12938.970237859743</v>
      </c>
      <c r="L20" s="10">
        <f t="shared" si="9"/>
        <v>0.97141528081385831</v>
      </c>
      <c r="M20">
        <f t="shared" si="10"/>
        <v>2777.8743214858541</v>
      </c>
      <c r="N20">
        <f t="shared" si="11"/>
        <v>0.16534966199320561</v>
      </c>
      <c r="O20">
        <f t="shared" si="12"/>
        <v>10035.885585214937</v>
      </c>
      <c r="P20" s="7">
        <f t="shared" si="13"/>
        <v>-803.55682029320087</v>
      </c>
      <c r="Q20" s="8">
        <f t="shared" si="14"/>
        <v>-0.72511865764826688</v>
      </c>
      <c r="R20" s="7">
        <f t="shared" si="15"/>
        <v>-2903.0846526448058</v>
      </c>
      <c r="S20">
        <f t="shared" si="16"/>
        <v>-3.4766085560660822</v>
      </c>
      <c r="T20" s="13">
        <f t="shared" si="17"/>
        <v>9.7634064609905369E-2</v>
      </c>
      <c r="U20" s="13">
        <f t="shared" si="18"/>
        <v>11221.725577188881</v>
      </c>
      <c r="V20" s="14">
        <f t="shared" si="19"/>
        <v>30244.163677724242</v>
      </c>
      <c r="W20" s="14">
        <f t="shared" si="20"/>
        <v>40541.774366922575</v>
      </c>
      <c r="X20" s="14">
        <f t="shared" si="21"/>
        <v>-8443.8512557030263</v>
      </c>
      <c r="Y20" s="15">
        <f t="shared" si="22"/>
        <v>-7.6420473356596945</v>
      </c>
      <c r="Z20" s="14">
        <f t="shared" si="23"/>
        <v>-30505.888781707639</v>
      </c>
      <c r="AA20" s="13">
        <f t="shared" si="24"/>
        <v>-36.53253233668665</v>
      </c>
      <c r="AC20">
        <f t="shared" si="25"/>
        <v>1371.8647784859281</v>
      </c>
      <c r="AD20">
        <f t="shared" si="26"/>
        <v>1.4414434158412737</v>
      </c>
    </row>
    <row r="21" spans="1:30" ht="12" customHeight="1">
      <c r="B21" s="8">
        <f t="shared" si="27"/>
        <v>280.73432834487522</v>
      </c>
      <c r="C21">
        <f t="shared" si="0"/>
        <v>1010.6435820415509</v>
      </c>
      <c r="D21">
        <f t="shared" si="1"/>
        <v>9977.2409560178203</v>
      </c>
      <c r="E21">
        <f t="shared" si="2"/>
        <v>0.52911523263426885</v>
      </c>
      <c r="F21">
        <f t="shared" si="3"/>
        <v>3.0070565182544241E-2</v>
      </c>
      <c r="G21" s="7">
        <f t="shared" si="4"/>
        <v>3608.8185924736285</v>
      </c>
      <c r="H21" s="8">
        <f t="shared" si="5"/>
        <v>17.595786092554611</v>
      </c>
      <c r="I21" s="7">
        <f t="shared" si="6"/>
        <v>3608.8185924736295</v>
      </c>
      <c r="J21" s="7">
        <f t="shared" si="7"/>
        <v>9938.6999766672707</v>
      </c>
      <c r="K21" s="7">
        <f t="shared" si="8"/>
        <v>13322.654124218861</v>
      </c>
      <c r="L21" s="10">
        <f t="shared" si="9"/>
        <v>0.99263029140243908</v>
      </c>
      <c r="M21">
        <f t="shared" si="10"/>
        <v>2777.8743214858541</v>
      </c>
      <c r="N21">
        <f t="shared" si="11"/>
        <v>0.16534966199320561</v>
      </c>
      <c r="O21">
        <f t="shared" si="12"/>
        <v>10255.062103395441</v>
      </c>
      <c r="P21" s="7">
        <f t="shared" si="13"/>
        <v>-830.94427098777442</v>
      </c>
      <c r="Q21" s="8">
        <f t="shared" si="14"/>
        <v>-0.74983410523808769</v>
      </c>
      <c r="R21" s="7">
        <f t="shared" si="15"/>
        <v>-3067.5920208234202</v>
      </c>
      <c r="S21">
        <f t="shared" si="16"/>
        <v>-3.6736154615397614</v>
      </c>
      <c r="T21" s="13">
        <f t="shared" si="17"/>
        <v>0.10240710977647668</v>
      </c>
      <c r="U21" s="13">
        <f t="shared" si="18"/>
        <v>12290.047743345014</v>
      </c>
      <c r="V21" s="14">
        <f t="shared" si="19"/>
        <v>33846.837708818777</v>
      </c>
      <c r="W21" s="14">
        <f t="shared" si="20"/>
        <v>45371.096124421951</v>
      </c>
      <c r="X21" s="14">
        <f t="shared" si="21"/>
        <v>-9512.1734218591591</v>
      </c>
      <c r="Y21" s="15">
        <f t="shared" si="22"/>
        <v>-8.6158555428314436</v>
      </c>
      <c r="Z21" s="14">
        <f t="shared" si="23"/>
        <v>-35116.034021026513</v>
      </c>
      <c r="AA21" s="13">
        <f t="shared" si="24"/>
        <v>-42.05344278245046</v>
      </c>
      <c r="AC21">
        <f t="shared" si="25"/>
        <v>1279.9705382000318</v>
      </c>
      <c r="AD21">
        <f t="shared" si="26"/>
        <v>1.31614480150213</v>
      </c>
    </row>
    <row r="22" spans="1:30" ht="12" customHeight="1">
      <c r="B22" s="8">
        <f t="shared" si="27"/>
        <v>286.73432834487522</v>
      </c>
      <c r="C22">
        <f t="shared" si="0"/>
        <v>1032.2435820415508</v>
      </c>
      <c r="D22">
        <f t="shared" si="1"/>
        <v>10408.275966473513</v>
      </c>
      <c r="E22">
        <f t="shared" si="2"/>
        <v>0.50720313205532441</v>
      </c>
      <c r="F22">
        <f t="shared" si="3"/>
        <v>2.9091516508418375E-2</v>
      </c>
      <c r="G22" s="7">
        <f t="shared" si="4"/>
        <v>3642.1527816651305</v>
      </c>
      <c r="H22" s="8">
        <f t="shared" si="5"/>
        <v>17.4347436273579</v>
      </c>
      <c r="I22" s="7">
        <f t="shared" si="6"/>
        <v>3642.1527816651314</v>
      </c>
      <c r="J22" s="7">
        <f t="shared" si="7"/>
        <v>10244.87957180147</v>
      </c>
      <c r="K22" s="7">
        <f t="shared" si="8"/>
        <v>13733.082535926904</v>
      </c>
      <c r="L22" s="10">
        <f t="shared" si="9"/>
        <v>1.0138453019910199</v>
      </c>
      <c r="M22">
        <f t="shared" si="10"/>
        <v>2777.8743214858541</v>
      </c>
      <c r="N22">
        <f t="shared" si="11"/>
        <v>0.16534966199320561</v>
      </c>
      <c r="O22">
        <f t="shared" si="12"/>
        <v>10474.238621575947</v>
      </c>
      <c r="P22" s="7">
        <f t="shared" si="13"/>
        <v>-864.27846017927641</v>
      </c>
      <c r="Q22" s="8">
        <f t="shared" si="14"/>
        <v>-0.77991629809783025</v>
      </c>
      <c r="R22" s="7">
        <f t="shared" si="15"/>
        <v>-3258.8439143509568</v>
      </c>
      <c r="S22">
        <f t="shared" si="16"/>
        <v>-3.9026504532668955</v>
      </c>
      <c r="T22" s="13">
        <f t="shared" si="17"/>
        <v>0.10669932373626116</v>
      </c>
      <c r="U22" s="13">
        <f t="shared" si="18"/>
        <v>13358.369909501147</v>
      </c>
      <c r="V22" s="14">
        <f t="shared" si="19"/>
        <v>37575.274625313221</v>
      </c>
      <c r="W22" s="14">
        <f t="shared" si="20"/>
        <v>50369.000838221473</v>
      </c>
      <c r="X22" s="14">
        <f t="shared" si="21"/>
        <v>-10580.495588015292</v>
      </c>
      <c r="Y22" s="15">
        <f t="shared" si="22"/>
        <v>-9.5921779516803269</v>
      </c>
      <c r="Z22" s="14">
        <f t="shared" si="23"/>
        <v>-39894.762216645526</v>
      </c>
      <c r="AA22" s="13">
        <f t="shared" si="24"/>
        <v>-47.77624088166111</v>
      </c>
      <c r="AC22">
        <f t="shared" si="25"/>
        <v>1202.7745963599177</v>
      </c>
      <c r="AD22">
        <f t="shared" si="26"/>
        <v>1.210887447884768</v>
      </c>
    </row>
    <row r="23" spans="1:30" ht="12" customHeight="1">
      <c r="B23" s="8">
        <f t="shared" si="27"/>
        <v>292.73432834487522</v>
      </c>
      <c r="C23">
        <f t="shared" si="0"/>
        <v>1053.8435820415509</v>
      </c>
      <c r="D23">
        <f t="shared" si="1"/>
        <v>10848.42587704658</v>
      </c>
      <c r="E23">
        <f t="shared" si="2"/>
        <v>0.48662453238134967</v>
      </c>
      <c r="F23">
        <f t="shared" si="3"/>
        <v>2.8209749233254415E-2</v>
      </c>
      <c r="G23" s="7">
        <f t="shared" si="4"/>
        <v>3681.1113232323942</v>
      </c>
      <c r="H23" s="8">
        <f t="shared" si="5"/>
        <v>17.250225386892257</v>
      </c>
      <c r="I23" s="7">
        <f t="shared" si="6"/>
        <v>3681.1113232323946</v>
      </c>
      <c r="J23" s="7">
        <f t="shared" si="7"/>
        <v>10571.13485404536</v>
      </c>
      <c r="K23" s="7">
        <f t="shared" si="8"/>
        <v>14170.422056361072</v>
      </c>
      <c r="L23" s="10">
        <f t="shared" si="9"/>
        <v>1.0350603125796005</v>
      </c>
      <c r="M23">
        <f t="shared" si="10"/>
        <v>2777.8743214858541</v>
      </c>
      <c r="N23">
        <f t="shared" si="11"/>
        <v>0.16534966199320561</v>
      </c>
      <c r="O23">
        <f t="shared" si="12"/>
        <v>10693.415139756455</v>
      </c>
      <c r="P23" s="7">
        <f t="shared" si="13"/>
        <v>-903.23700174654005</v>
      </c>
      <c r="Q23" s="8">
        <f t="shared" si="14"/>
        <v>-0.81507441925676727</v>
      </c>
      <c r="R23" s="7">
        <f t="shared" si="15"/>
        <v>-3477.0069166046178</v>
      </c>
      <c r="S23">
        <f t="shared" si="16"/>
        <v>-4.1639130242915314</v>
      </c>
      <c r="T23" s="13">
        <f t="shared" si="17"/>
        <v>0.11055720134057394</v>
      </c>
      <c r="U23" s="13">
        <f t="shared" si="18"/>
        <v>14426.692075657274</v>
      </c>
      <c r="V23" s="14">
        <f t="shared" si="19"/>
        <v>41429.474427207555</v>
      </c>
      <c r="W23" s="14">
        <f t="shared" si="20"/>
        <v>55535.488508321119</v>
      </c>
      <c r="X23" s="14">
        <f t="shared" si="21"/>
        <v>-11648.817754171421</v>
      </c>
      <c r="Y23" s="15">
        <f t="shared" si="22"/>
        <v>-10.571319944251549</v>
      </c>
      <c r="Z23" s="14">
        <f t="shared" si="23"/>
        <v>-44842.073368564663</v>
      </c>
      <c r="AA23" s="13">
        <f t="shared" si="24"/>
        <v>-53.70092663431857</v>
      </c>
      <c r="AC23">
        <f t="shared" si="25"/>
        <v>1137.0116476650928</v>
      </c>
      <c r="AD23">
        <f t="shared" si="26"/>
        <v>1.1212190821560581</v>
      </c>
    </row>
    <row r="24" spans="1:30" ht="12" customHeight="1">
      <c r="B24" s="8">
        <f t="shared" si="27"/>
        <v>298.73432834487522</v>
      </c>
      <c r="C24">
        <f t="shared" si="0"/>
        <v>1075.4435820415508</v>
      </c>
      <c r="D24">
        <f t="shared" si="1"/>
        <v>11297.690687737024</v>
      </c>
      <c r="E24">
        <f t="shared" si="2"/>
        <v>0.46727338492473408</v>
      </c>
      <c r="F24">
        <f t="shared" si="3"/>
        <v>2.7413891025838744E-2</v>
      </c>
      <c r="G24" s="7">
        <f t="shared" si="4"/>
        <v>3725.4038776917632</v>
      </c>
      <c r="H24" s="8">
        <f t="shared" si="5"/>
        <v>17.045131772221218</v>
      </c>
      <c r="I24" s="7">
        <f t="shared" si="6"/>
        <v>3725.4038776917632</v>
      </c>
      <c r="J24" s="7">
        <f t="shared" si="7"/>
        <v>10917.608107365453</v>
      </c>
      <c r="K24" s="7">
        <f t="shared" si="8"/>
        <v>14634.863414698999</v>
      </c>
      <c r="L24" s="10">
        <f t="shared" si="9"/>
        <v>1.0562753231681814</v>
      </c>
      <c r="M24">
        <f t="shared" si="10"/>
        <v>2777.8743214858541</v>
      </c>
      <c r="N24">
        <f t="shared" si="11"/>
        <v>0.16534966199320561</v>
      </c>
      <c r="O24">
        <f t="shared" si="12"/>
        <v>10912.59165793696</v>
      </c>
      <c r="P24" s="7">
        <f t="shared" si="13"/>
        <v>-947.5295562059091</v>
      </c>
      <c r="Q24" s="8">
        <f t="shared" si="14"/>
        <v>-0.85504659185922538</v>
      </c>
      <c r="R24" s="7">
        <f t="shared" si="15"/>
        <v>-3722.2717567620384</v>
      </c>
      <c r="S24">
        <f t="shared" si="16"/>
        <v>-4.4576315836234608</v>
      </c>
      <c r="T24" s="13">
        <f t="shared" si="17"/>
        <v>0.11402216935793884</v>
      </c>
      <c r="U24" s="13">
        <f t="shared" si="18"/>
        <v>15495.014241813415</v>
      </c>
      <c r="V24" s="14">
        <f t="shared" si="19"/>
        <v>45409.437114501801</v>
      </c>
      <c r="W24" s="14">
        <f t="shared" si="20"/>
        <v>60870.559134720912</v>
      </c>
      <c r="X24" s="14">
        <f t="shared" si="21"/>
        <v>-12717.139920327561</v>
      </c>
      <c r="Y24" s="15">
        <f t="shared" si="22"/>
        <v>-11.553594650372581</v>
      </c>
      <c r="Z24" s="14">
        <f t="shared" si="23"/>
        <v>-49957.967476783953</v>
      </c>
      <c r="AA24" s="13">
        <f t="shared" si="24"/>
        <v>-59.827500040422883</v>
      </c>
      <c r="AC24">
        <f t="shared" si="25"/>
        <v>1080.3169082285569</v>
      </c>
      <c r="AD24">
        <f t="shared" si="26"/>
        <v>1.0439153004433428</v>
      </c>
    </row>
    <row r="25" spans="1:30" ht="12" customHeight="1">
      <c r="B25" s="8">
        <f t="shared" si="27"/>
        <v>304.73432834487522</v>
      </c>
      <c r="C25">
        <f t="shared" si="0"/>
        <v>1097.0435820415507</v>
      </c>
      <c r="D25">
        <f t="shared" si="1"/>
        <v>11756.070398544842</v>
      </c>
      <c r="E25">
        <f t="shared" si="2"/>
        <v>0.44905397726649965</v>
      </c>
      <c r="F25">
        <f t="shared" si="3"/>
        <v>2.6694090789562499E-2</v>
      </c>
      <c r="G25" s="7">
        <f t="shared" si="4"/>
        <v>3774.7684041360667</v>
      </c>
      <c r="H25" s="8">
        <f t="shared" si="5"/>
        <v>16.822224094707941</v>
      </c>
      <c r="I25" s="7">
        <f t="shared" si="6"/>
        <v>3774.7684041360676</v>
      </c>
      <c r="J25" s="7">
        <f t="shared" si="7"/>
        <v>11284.457855203156</v>
      </c>
      <c r="K25" s="7">
        <f t="shared" si="8"/>
        <v>15126.619108851415</v>
      </c>
      <c r="L25" s="10">
        <f t="shared" si="9"/>
        <v>1.0774903337567621</v>
      </c>
      <c r="M25">
        <f t="shared" si="10"/>
        <v>2777.8743214858541</v>
      </c>
      <c r="N25">
        <f t="shared" si="11"/>
        <v>0.16534966199320561</v>
      </c>
      <c r="O25">
        <f t="shared" si="12"/>
        <v>11131.768176117464</v>
      </c>
      <c r="P25" s="7">
        <f t="shared" si="13"/>
        <v>-996.89408265021257</v>
      </c>
      <c r="Q25" s="8">
        <f t="shared" si="14"/>
        <v>-0.89959649765559646</v>
      </c>
      <c r="R25" s="7">
        <f t="shared" si="15"/>
        <v>-3994.8509327339507</v>
      </c>
      <c r="S25">
        <f t="shared" si="16"/>
        <v>-4.7840606095652465</v>
      </c>
      <c r="T25" s="13">
        <f t="shared" si="17"/>
        <v>0.1171312140283739</v>
      </c>
      <c r="U25" s="13">
        <f t="shared" si="18"/>
        <v>16563.336407969542</v>
      </c>
      <c r="V25" s="14">
        <f t="shared" si="19"/>
        <v>49515.162687195938</v>
      </c>
      <c r="W25" s="14">
        <f t="shared" si="20"/>
        <v>66374.212717420829</v>
      </c>
      <c r="X25" s="14">
        <f t="shared" si="21"/>
        <v>-13785.462086483687</v>
      </c>
      <c r="Y25" s="15">
        <f t="shared" si="22"/>
        <v>-12.539323947159554</v>
      </c>
      <c r="Z25" s="14">
        <f t="shared" si="23"/>
        <v>-55242.444541303368</v>
      </c>
      <c r="AA25" s="13">
        <f t="shared" si="24"/>
        <v>-66.155961099974007</v>
      </c>
      <c r="AC25">
        <f t="shared" si="25"/>
        <v>1030.9357009636383</v>
      </c>
      <c r="AD25">
        <f t="shared" si="26"/>
        <v>0.97658358492517239</v>
      </c>
    </row>
    <row r="26" spans="1:30" ht="12" customHeight="1">
      <c r="B26" s="8">
        <f t="shared" si="27"/>
        <v>310.73432834487522</v>
      </c>
      <c r="C26">
        <f t="shared" si="0"/>
        <v>1118.6435820415509</v>
      </c>
      <c r="D26">
        <f t="shared" si="1"/>
        <v>12223.565009470036</v>
      </c>
      <c r="E26">
        <f t="shared" si="2"/>
        <v>0.43187974747151175</v>
      </c>
      <c r="F26">
        <f t="shared" si="3"/>
        <v>2.6041790483282132E-2</v>
      </c>
      <c r="G26" s="7">
        <f t="shared" si="4"/>
        <v>3828.9679137998851</v>
      </c>
      <c r="H26" s="8">
        <f t="shared" si="5"/>
        <v>16.584103452823744</v>
      </c>
      <c r="I26" s="7">
        <f t="shared" si="6"/>
        <v>3828.9679137998851</v>
      </c>
      <c r="J26" s="7">
        <f t="shared" si="7"/>
        <v>11671.857292626604</v>
      </c>
      <c r="K26" s="7">
        <f t="shared" si="8"/>
        <v>15645.921303789013</v>
      </c>
      <c r="L26" s="10">
        <f t="shared" si="9"/>
        <v>1.0987053443453427</v>
      </c>
      <c r="M26">
        <f t="shared" si="10"/>
        <v>2777.8743214858541</v>
      </c>
      <c r="N26">
        <f t="shared" si="11"/>
        <v>0.16534966199320561</v>
      </c>
      <c r="O26">
        <f t="shared" si="12"/>
        <v>11350.94469429797</v>
      </c>
      <c r="P26" s="7">
        <f t="shared" si="13"/>
        <v>-1051.093592314031</v>
      </c>
      <c r="Q26" s="8">
        <f t="shared" si="14"/>
        <v>-0.94851044848601873</v>
      </c>
      <c r="R26" s="7">
        <f t="shared" si="15"/>
        <v>-4294.9766094910428</v>
      </c>
      <c r="S26">
        <f t="shared" si="16"/>
        <v>-5.1434781328394097</v>
      </c>
      <c r="T26" s="13">
        <f t="shared" si="17"/>
        <v>0.11991742129917018</v>
      </c>
      <c r="U26" s="13">
        <f t="shared" si="18"/>
        <v>17631.658574125668</v>
      </c>
      <c r="V26" s="14">
        <f t="shared" si="19"/>
        <v>53746.65114528995</v>
      </c>
      <c r="W26" s="14">
        <f t="shared" si="20"/>
        <v>72046.449256420849</v>
      </c>
      <c r="X26" s="14">
        <f t="shared" si="21"/>
        <v>-14853.784252639813</v>
      </c>
      <c r="Y26" s="15">
        <f t="shared" si="22"/>
        <v>-13.52883952940549</v>
      </c>
      <c r="Z26" s="14">
        <f t="shared" si="23"/>
        <v>-60695.504562122878</v>
      </c>
      <c r="AA26" s="13">
        <f t="shared" si="24"/>
        <v>-72.686309812971928</v>
      </c>
      <c r="AC26">
        <f t="shared" si="25"/>
        <v>987.53862027318564</v>
      </c>
      <c r="AD26">
        <f t="shared" si="26"/>
        <v>0.91741127924028287</v>
      </c>
    </row>
    <row r="27" spans="1:30" ht="12" customHeight="1">
      <c r="B27" s="8">
        <f t="shared" si="27"/>
        <v>316.73432834487522</v>
      </c>
      <c r="C27">
        <f t="shared" si="0"/>
        <v>1140.2435820415508</v>
      </c>
      <c r="D27">
        <f t="shared" si="1"/>
        <v>12700.174520512604</v>
      </c>
      <c r="E27">
        <f t="shared" si="2"/>
        <v>0.41567225402808478</v>
      </c>
      <c r="F27">
        <f t="shared" si="3"/>
        <v>2.5449534734550902E-2</v>
      </c>
      <c r="G27" s="7">
        <f t="shared" si="4"/>
        <v>3887.7876499661547</v>
      </c>
      <c r="H27" s="8">
        <f t="shared" si="5"/>
        <v>16.333196593325461</v>
      </c>
      <c r="I27" s="7">
        <f t="shared" si="6"/>
        <v>3887.7876499661547</v>
      </c>
      <c r="J27" s="7">
        <f t="shared" si="7"/>
        <v>12079.992896683998</v>
      </c>
      <c r="K27" s="7">
        <f t="shared" si="8"/>
        <v>16193.019968745306</v>
      </c>
      <c r="L27" s="10">
        <f t="shared" si="9"/>
        <v>1.1199203549339236</v>
      </c>
      <c r="M27">
        <f t="shared" si="10"/>
        <v>2777.8743214858541</v>
      </c>
      <c r="N27">
        <f t="shared" si="11"/>
        <v>0.16534966199320561</v>
      </c>
      <c r="O27">
        <f t="shared" si="12"/>
        <v>11570.121212478478</v>
      </c>
      <c r="P27" s="7">
        <f t="shared" si="13"/>
        <v>-1109.9133284803006</v>
      </c>
      <c r="Q27" s="8">
        <f t="shared" si="14"/>
        <v>-1.0015948427127563</v>
      </c>
      <c r="R27" s="7">
        <f t="shared" si="15"/>
        <v>-4622.8987562668281</v>
      </c>
      <c r="S27">
        <f t="shared" si="16"/>
        <v>-5.5361835057831934</v>
      </c>
      <c r="T27" s="13">
        <f t="shared" si="17"/>
        <v>0.12241044322196398</v>
      </c>
      <c r="U27" s="13">
        <f t="shared" si="18"/>
        <v>18699.980740281808</v>
      </c>
      <c r="V27" s="14">
        <f t="shared" si="19"/>
        <v>58103.902488783911</v>
      </c>
      <c r="W27" s="14">
        <f t="shared" si="20"/>
        <v>77887.268751721058</v>
      </c>
      <c r="X27" s="14">
        <f t="shared" si="21"/>
        <v>-15922.106418795953</v>
      </c>
      <c r="Y27" s="15">
        <f t="shared" si="22"/>
        <v>-14.522484061553595</v>
      </c>
      <c r="Z27" s="14">
        <f t="shared" si="23"/>
        <v>-66317.147539242578</v>
      </c>
      <c r="AA27" s="13">
        <f t="shared" si="24"/>
        <v>-79.418546179416737</v>
      </c>
      <c r="AC27">
        <f t="shared" si="25"/>
        <v>949.10005412795874</v>
      </c>
      <c r="AD27">
        <f t="shared" si="26"/>
        <v>0.86499995226052628</v>
      </c>
    </row>
    <row r="28" spans="1:30" ht="12" customHeight="1">
      <c r="B28" s="8">
        <f t="shared" si="27"/>
        <v>322.73432834487522</v>
      </c>
      <c r="C28">
        <f t="shared" si="0"/>
        <v>1161.8435820415509</v>
      </c>
      <c r="D28">
        <f t="shared" si="1"/>
        <v>13185.898931672549</v>
      </c>
      <c r="E28">
        <f t="shared" si="2"/>
        <v>0.40036027857085232</v>
      </c>
      <c r="F28">
        <f t="shared" si="3"/>
        <v>2.4910811416570824E-2</v>
      </c>
      <c r="G28" s="7">
        <f t="shared" si="4"/>
        <v>3951.0326314060344</v>
      </c>
      <c r="H28" s="8">
        <f t="shared" si="5"/>
        <v>16.071747799613231</v>
      </c>
      <c r="I28" s="7">
        <f t="shared" si="6"/>
        <v>3951.0326314060339</v>
      </c>
      <c r="J28" s="7">
        <f t="shared" si="7"/>
        <v>12509.063191767669</v>
      </c>
      <c r="K28" s="7">
        <f t="shared" si="8"/>
        <v>16768.181222208674</v>
      </c>
      <c r="L28" s="10">
        <f t="shared" si="9"/>
        <v>1.1411353655225043</v>
      </c>
      <c r="M28">
        <f t="shared" si="10"/>
        <v>2777.8743214858541</v>
      </c>
      <c r="N28">
        <f t="shared" si="11"/>
        <v>0.16534966199320561</v>
      </c>
      <c r="O28">
        <f t="shared" si="12"/>
        <v>11789.297730658982</v>
      </c>
      <c r="P28" s="7">
        <f t="shared" si="13"/>
        <v>-1173.1583099201803</v>
      </c>
      <c r="Q28" s="8">
        <f t="shared" si="14"/>
        <v>-1.0586739498500088</v>
      </c>
      <c r="R28" s="7">
        <f t="shared" si="15"/>
        <v>-4978.8834915496918</v>
      </c>
      <c r="S28">
        <f t="shared" si="16"/>
        <v>-5.9624954203826563</v>
      </c>
      <c r="T28" s="13">
        <f t="shared" si="17"/>
        <v>0.12463690170857451</v>
      </c>
      <c r="U28" s="13">
        <f t="shared" si="18"/>
        <v>19768.302906437937</v>
      </c>
      <c r="V28" s="14">
        <f t="shared" si="19"/>
        <v>62586.916717677741</v>
      </c>
      <c r="W28" s="14">
        <f t="shared" si="20"/>
        <v>83896.67120332137</v>
      </c>
      <c r="X28" s="14">
        <f t="shared" si="21"/>
        <v>-16990.428584952082</v>
      </c>
      <c r="Y28" s="15">
        <f t="shared" si="22"/>
        <v>-15.520612423350789</v>
      </c>
      <c r="Z28" s="14">
        <f t="shared" si="23"/>
        <v>-72107.373472662381</v>
      </c>
      <c r="AA28" s="13">
        <f t="shared" si="24"/>
        <v>-86.352670199308335</v>
      </c>
      <c r="AC28">
        <f t="shared" si="25"/>
        <v>914.8160957346031</v>
      </c>
      <c r="AD28">
        <f t="shared" si="26"/>
        <v>0.81825346991969983</v>
      </c>
    </row>
    <row r="29" spans="1:30" ht="12" customHeight="1">
      <c r="B29" s="8">
        <f t="shared" si="27"/>
        <v>328.73432834487522</v>
      </c>
      <c r="C29">
        <f t="shared" si="0"/>
        <v>1183.4435820415508</v>
      </c>
      <c r="D29">
        <f t="shared" si="1"/>
        <v>13680.738242949867</v>
      </c>
      <c r="E29">
        <f t="shared" si="2"/>
        <v>0.38587904217903035</v>
      </c>
      <c r="F29">
        <f t="shared" si="3"/>
        <v>2.4419917693266308E-2</v>
      </c>
      <c r="G29" s="7">
        <f t="shared" si="4"/>
        <v>4018.5255067648181</v>
      </c>
      <c r="H29" s="8">
        <f t="shared" si="5"/>
        <v>15.801815838447109</v>
      </c>
      <c r="I29" s="7">
        <f t="shared" si="6"/>
        <v>4018.5255067648181</v>
      </c>
      <c r="J29" s="7">
        <f t="shared" si="7"/>
        <v>12959.277650184235</v>
      </c>
      <c r="K29" s="7">
        <f t="shared" si="8"/>
        <v>17371.685858155812</v>
      </c>
      <c r="L29" s="10">
        <f t="shared" si="9"/>
        <v>1.1623503761110852</v>
      </c>
      <c r="M29">
        <f t="shared" si="10"/>
        <v>2777.8743214858541</v>
      </c>
      <c r="N29">
        <f t="shared" si="11"/>
        <v>0.16534966199320561</v>
      </c>
      <c r="O29">
        <f t="shared" si="12"/>
        <v>12008.47424883949</v>
      </c>
      <c r="P29" s="7">
        <f t="shared" si="13"/>
        <v>-1240.651185278964</v>
      </c>
      <c r="Q29" s="8">
        <f t="shared" si="14"/>
        <v>-1.1195879758866609</v>
      </c>
      <c r="R29" s="7">
        <f t="shared" si="15"/>
        <v>-5363.2116093163222</v>
      </c>
      <c r="S29">
        <f t="shared" si="16"/>
        <v>-6.4227501433536025</v>
      </c>
      <c r="T29" s="13">
        <f t="shared" si="17"/>
        <v>0.12662073898041212</v>
      </c>
      <c r="U29" s="13">
        <f t="shared" si="18"/>
        <v>20836.625072594074</v>
      </c>
      <c r="V29" s="14">
        <f t="shared" si="19"/>
        <v>67195.693831971497</v>
      </c>
      <c r="W29" s="14">
        <f t="shared" si="20"/>
        <v>90074.656611221842</v>
      </c>
      <c r="X29" s="14">
        <f t="shared" si="21"/>
        <v>-18058.750751108219</v>
      </c>
      <c r="Y29" s="15">
        <f t="shared" si="22"/>
        <v>-16.523593062928526</v>
      </c>
      <c r="Z29" s="14">
        <f t="shared" si="23"/>
        <v>-78066.182362382358</v>
      </c>
      <c r="AA29" s="13">
        <f t="shared" si="24"/>
        <v>-93.488681872646808</v>
      </c>
      <c r="AC29">
        <f t="shared" si="25"/>
        <v>884.04770788758935</v>
      </c>
      <c r="AD29">
        <f t="shared" si="26"/>
        <v>0.77630049930167244</v>
      </c>
    </row>
    <row r="30" spans="1:30" ht="12" customHeight="1" thickBot="1">
      <c r="B30" s="8">
        <f t="shared" si="27"/>
        <v>334.73432834487522</v>
      </c>
      <c r="C30">
        <f t="shared" si="0"/>
        <v>1205.0435820415507</v>
      </c>
      <c r="D30">
        <f t="shared" si="1"/>
        <v>14184.692454344564</v>
      </c>
      <c r="E30">
        <f t="shared" si="2"/>
        <v>0.37216951911245777</v>
      </c>
      <c r="F30">
        <f t="shared" si="3"/>
        <v>2.3971847091015991E-2</v>
      </c>
      <c r="G30" s="7">
        <f t="shared" si="4"/>
        <v>4090.1046757124436</v>
      </c>
      <c r="H30" s="8">
        <f t="shared" si="5"/>
        <v>15.52527503197436</v>
      </c>
      <c r="I30" s="7">
        <f t="shared" si="6"/>
        <v>4090.1046757124445</v>
      </c>
      <c r="J30" s="7">
        <f t="shared" si="7"/>
        <v>13430.855710966267</v>
      </c>
      <c r="K30" s="7">
        <f t="shared" si="8"/>
        <v>18003.82803078588</v>
      </c>
      <c r="L30" s="10">
        <f t="shared" si="9"/>
        <v>1.1835653866996658</v>
      </c>
      <c r="M30">
        <f t="shared" si="10"/>
        <v>2777.8743214858541</v>
      </c>
      <c r="N30">
        <f t="shared" si="11"/>
        <v>0.16534966199320561</v>
      </c>
      <c r="O30">
        <f t="shared" si="12"/>
        <v>12227.650767019995</v>
      </c>
      <c r="P30" s="7">
        <f t="shared" si="13"/>
        <v>-1312.2303542265895</v>
      </c>
      <c r="Q30" s="8">
        <f t="shared" si="14"/>
        <v>-1.1841913693992592</v>
      </c>
      <c r="R30" s="7">
        <f>$O30-$K30</f>
        <v>-5776.1772637658851</v>
      </c>
      <c r="S30">
        <f t="shared" si="16"/>
        <v>-6.917299941036144</v>
      </c>
      <c r="T30" s="13">
        <f t="shared" si="17"/>
        <v>0.12838352252014842</v>
      </c>
      <c r="U30" s="13">
        <f t="shared" si="18"/>
        <v>21904.947238750203</v>
      </c>
      <c r="V30" s="14">
        <f t="shared" si="19"/>
        <v>71930.233831665115</v>
      </c>
      <c r="W30" s="14">
        <f t="shared" si="20"/>
        <v>96421.224975422403</v>
      </c>
      <c r="X30" s="14">
        <f t="shared" si="21"/>
        <v>-19127.072917264348</v>
      </c>
      <c r="Y30" s="15">
        <f t="shared" si="22"/>
        <v>-17.531809473020342</v>
      </c>
      <c r="Z30" s="14">
        <f t="shared" si="23"/>
        <v>-84193.57420840241</v>
      </c>
      <c r="AA30" s="13">
        <f t="shared" si="24"/>
        <v>-100.82658119943204</v>
      </c>
      <c r="AC30">
        <f t="shared" si="25"/>
        <v>856.2805188469996</v>
      </c>
      <c r="AD30">
        <f t="shared" si="26"/>
        <v>0.73843968996199327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118</v>
      </c>
      <c r="B33">
        <f>SL!B33</f>
        <v>33</v>
      </c>
      <c r="D33">
        <f>SL!D33</f>
        <v>63500</v>
      </c>
      <c r="E33">
        <f>SL!$E$33</f>
        <v>9000</v>
      </c>
      <c r="G33">
        <v>45000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0.82</v>
      </c>
      <c r="O33">
        <f>SL!O33</f>
        <v>8400</v>
      </c>
      <c r="P33">
        <f>SL!P33</f>
        <v>2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9.2288135593220346</v>
      </c>
      <c r="D35">
        <f>D33/A33</f>
        <v>538.13559322033893</v>
      </c>
      <c r="E35">
        <f>D35*9.81</f>
        <v>5279.1101694915251</v>
      </c>
      <c r="F35">
        <f>$G$33*0.3048</f>
        <v>13716</v>
      </c>
      <c r="G35">
        <f>288-6.5*$F$35/1000</f>
        <v>198.846</v>
      </c>
      <c r="H35">
        <f>G35/288</f>
        <v>0.69043750000000004</v>
      </c>
      <c r="J35">
        <f>1/(3.1415*$A$35*$K$33)</f>
        <v>4.3114869558519807E-2</v>
      </c>
      <c r="O35">
        <f>$O$33*$P$33</f>
        <v>16800</v>
      </c>
      <c r="Q35">
        <f>$O$35*$Q$33</f>
        <v>16800</v>
      </c>
      <c r="R35">
        <f>$Q$35*$R$33</f>
        <v>13440</v>
      </c>
      <c r="T35">
        <f>R35*G37</f>
        <v>2777.8743214858541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0.206687077491507</v>
      </c>
      <c r="H37">
        <f>1.225*$G$37</f>
        <v>0.25319166992709607</v>
      </c>
      <c r="J37">
        <f>340.3*(1-2.255*0.00001*$F$35)^0.5</f>
        <v>282.81861915400481</v>
      </c>
      <c r="M37">
        <f>P57</f>
        <v>3596.9214267130069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17.948171617375955</v>
      </c>
      <c r="C39" t="s">
        <v>18</v>
      </c>
      <c r="D39">
        <f>$L$33</f>
        <v>1.5</v>
      </c>
      <c r="E39" t="s">
        <v>22</v>
      </c>
      <c r="F39">
        <f>3.6*SQRT((2/$H$37)*($E$35)*(1/$D39))</f>
        <v>600.24358204155078</v>
      </c>
      <c r="H39" t="s">
        <v>36</v>
      </c>
      <c r="I39">
        <f>$J$33+$J$35*$D39^2</f>
        <v>0.11500845650666956</v>
      </c>
      <c r="K39" t="s">
        <v>26</v>
      </c>
      <c r="L39">
        <f>$D39/$I39</f>
        <v>13.042519181300483</v>
      </c>
      <c r="M39" t="s">
        <v>40</v>
      </c>
      <c r="O39">
        <f>$D$33/$L39</f>
        <v>4868.6913254490109</v>
      </c>
      <c r="Q39" t="s">
        <v>46</v>
      </c>
      <c r="R39">
        <f>($O39*$F39*9.81/3.6)/746</f>
        <v>10674.989229007817</v>
      </c>
    </row>
    <row r="40" spans="1:20">
      <c r="C40" t="s">
        <v>17</v>
      </c>
      <c r="D40">
        <f>$D$41*SQRT(3)</f>
        <v>1.1191372251933895</v>
      </c>
      <c r="E40" t="s">
        <v>23</v>
      </c>
      <c r="F40">
        <f>3.6*SQRT((2/$H$37)*($E$35)*(1/$D40))</f>
        <v>694.9146762599587</v>
      </c>
      <c r="H40" t="s">
        <v>37</v>
      </c>
      <c r="I40">
        <f>$J$33+$J$35*$D40^2</f>
        <v>7.1999999999999995E-2</v>
      </c>
      <c r="K40" t="s">
        <v>27</v>
      </c>
      <c r="L40">
        <f>$D40/$I40</f>
        <v>15.543572572130412</v>
      </c>
      <c r="M40" t="s">
        <v>41</v>
      </c>
      <c r="O40">
        <f>$D$33/$L40</f>
        <v>4085.2898975011285</v>
      </c>
      <c r="Q40" t="s">
        <v>47</v>
      </c>
      <c r="R40">
        <f>($O40*$F40*9.81/3.6)/746</f>
        <v>10370.078479020054</v>
      </c>
    </row>
    <row r="41" spans="1:20">
      <c r="C41" t="s">
        <v>20</v>
      </c>
      <c r="D41">
        <f>SQRT(3.1415*$A$35*$K$33*$J$33)</f>
        <v>0.64613417822553432</v>
      </c>
      <c r="E41" t="s">
        <v>24</v>
      </c>
      <c r="F41">
        <f>3.6*SQRT((2/$H$37)*($E$35)*(1/$D41))</f>
        <v>914.55914664502586</v>
      </c>
      <c r="H41" t="s">
        <v>39</v>
      </c>
      <c r="I41">
        <f>$J$33+$J$35*$D41^2</f>
        <v>3.6000000000000004E-2</v>
      </c>
      <c r="K41" t="s">
        <v>28</v>
      </c>
      <c r="L41">
        <f>$D41/$I41</f>
        <v>17.948171617375952</v>
      </c>
      <c r="M41" t="s">
        <v>42</v>
      </c>
      <c r="O41">
        <f>$D$33/$L41</f>
        <v>3537.964833059903</v>
      </c>
      <c r="Q41" t="s">
        <v>44</v>
      </c>
      <c r="R41">
        <f>($O41*$F41*9.81/3.6)/746</f>
        <v>11819.333537050537</v>
      </c>
    </row>
    <row r="42" spans="1:20">
      <c r="C42" t="s">
        <v>19</v>
      </c>
      <c r="D42">
        <f>$D$41/SQRT(3)</f>
        <v>0.37304574173112987</v>
      </c>
      <c r="E42" t="s">
        <v>25</v>
      </c>
      <c r="F42">
        <f>3.6*SQRT((2/$H$37)*($E$35)*(1/$D42))</f>
        <v>1203.6275262075264</v>
      </c>
      <c r="H42" t="s">
        <v>38</v>
      </c>
      <c r="I42">
        <f>$J$33+$J$35*$D42^2</f>
        <v>2.4E-2</v>
      </c>
      <c r="K42" t="s">
        <v>29</v>
      </c>
      <c r="L42">
        <f>$D42/$I42</f>
        <v>15.54357257213041</v>
      </c>
      <c r="M42" t="s">
        <v>43</v>
      </c>
      <c r="O42">
        <f>$D$33/$L42</f>
        <v>4085.289897501129</v>
      </c>
      <c r="Q42" t="s">
        <v>45</v>
      </c>
      <c r="R42">
        <f>($O42*$F42*9.81/3.6)/746</f>
        <v>17961.50280413932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1.8431148695585198E-2</v>
      </c>
      <c r="E46">
        <f t="shared" si="28"/>
        <v>1.8431148695585198E-2</v>
      </c>
      <c r="H46" s="9"/>
    </row>
    <row r="47" spans="1:20">
      <c r="B47">
        <f t="shared" ref="B47:B63" si="29">B46+$A$45</f>
        <v>0.2</v>
      </c>
      <c r="C47">
        <f t="shared" si="28"/>
        <v>1.9724594782340791E-2</v>
      </c>
      <c r="E47">
        <f t="shared" si="28"/>
        <v>1.9724594782340791E-2</v>
      </c>
      <c r="H47" s="9"/>
      <c r="J47" t="s">
        <v>74</v>
      </c>
      <c r="K47">
        <f>$R$35/$D$33</f>
        <v>0.21165354330708661</v>
      </c>
    </row>
    <row r="48" spans="1:20">
      <c r="B48">
        <f t="shared" si="29"/>
        <v>0.30000000000000004</v>
      </c>
      <c r="C48">
        <f t="shared" si="28"/>
        <v>2.1880338260266783E-2</v>
      </c>
      <c r="E48">
        <f t="shared" si="28"/>
        <v>2.1880338260266783E-2</v>
      </c>
      <c r="H48" s="9"/>
      <c r="J48" t="s">
        <v>75</v>
      </c>
      <c r="K48">
        <f>(1+SQRT(1-1/(($K$47^2)*($B$39^2))))</f>
        <v>1.9647299876072184</v>
      </c>
    </row>
    <row r="49" spans="2:17">
      <c r="B49">
        <f t="shared" si="29"/>
        <v>0.4</v>
      </c>
      <c r="C49">
        <f t="shared" si="28"/>
        <v>2.4898379129363171E-2</v>
      </c>
      <c r="E49">
        <f t="shared" si="28"/>
        <v>2.4898379129363171E-2</v>
      </c>
      <c r="H49" s="9"/>
      <c r="J49" t="s">
        <v>76</v>
      </c>
      <c r="K49">
        <f>SQRT(($K$47*$E$35)*$K$48/($H$37*$J$33))</f>
        <v>694.03857938338069</v>
      </c>
      <c r="L49" t="s">
        <v>77</v>
      </c>
      <c r="O49" t="s">
        <v>78</v>
      </c>
      <c r="P49">
        <f>$K$49*3.6</f>
        <v>2498.5388857801704</v>
      </c>
    </row>
    <row r="50" spans="2:17">
      <c r="B50">
        <f t="shared" si="29"/>
        <v>0.5</v>
      </c>
      <c r="C50">
        <f t="shared" si="28"/>
        <v>2.8778717389629949E-2</v>
      </c>
      <c r="E50">
        <f t="shared" si="28"/>
        <v>2.8778717389629949E-2</v>
      </c>
      <c r="H50" s="9"/>
    </row>
    <row r="51" spans="2:17">
      <c r="B51">
        <f t="shared" si="29"/>
        <v>0.6</v>
      </c>
      <c r="C51">
        <f t="shared" si="28"/>
        <v>3.3521353041067126E-2</v>
      </c>
      <c r="E51">
        <f t="shared" si="28"/>
        <v>3.3521353041067126E-2</v>
      </c>
      <c r="O51" t="s">
        <v>79</v>
      </c>
      <c r="P51">
        <f>$K$49/$J$37</f>
        <v>2.4540059684169946</v>
      </c>
    </row>
    <row r="52" spans="2:17">
      <c r="B52">
        <f t="shared" si="29"/>
        <v>0.7</v>
      </c>
      <c r="C52">
        <f t="shared" si="28"/>
        <v>3.9126286083674702E-2</v>
      </c>
      <c r="E52">
        <f t="shared" si="28"/>
        <v>3.9126286083674702E-2</v>
      </c>
    </row>
    <row r="53" spans="2:17">
      <c r="B53">
        <f t="shared" si="29"/>
        <v>0.79999999999999993</v>
      </c>
      <c r="C53">
        <f t="shared" si="28"/>
        <v>4.5593516517452672E-2</v>
      </c>
      <c r="E53">
        <f t="shared" si="28"/>
        <v>4.5593516517452672E-2</v>
      </c>
      <c r="J53" t="s">
        <v>80</v>
      </c>
      <c r="K53">
        <f>$M$33*$J$37</f>
        <v>231.91126770628392</v>
      </c>
      <c r="L53" t="s">
        <v>77</v>
      </c>
      <c r="O53" t="s">
        <v>80</v>
      </c>
      <c r="P53">
        <f>$K$53*3.6</f>
        <v>834.88056374262214</v>
      </c>
      <c r="Q53" t="s">
        <v>81</v>
      </c>
    </row>
    <row r="54" spans="2:17">
      <c r="B54">
        <f t="shared" si="29"/>
        <v>0.89999999999999991</v>
      </c>
      <c r="C54">
        <f t="shared" si="28"/>
        <v>5.292304434240104E-2</v>
      </c>
      <c r="E54">
        <f t="shared" si="28"/>
        <v>5.292304434240104E-2</v>
      </c>
      <c r="J54" t="s">
        <v>82</v>
      </c>
      <c r="K54">
        <f>0.5*$H$37*($K$53)^2</f>
        <v>6808.6830414117767</v>
      </c>
      <c r="L54" t="s">
        <v>83</v>
      </c>
    </row>
    <row r="55" spans="2:17">
      <c r="B55">
        <f t="shared" si="29"/>
        <v>0.99999999999999989</v>
      </c>
      <c r="C55">
        <f t="shared" si="28"/>
        <v>6.1114869558519802E-2</v>
      </c>
      <c r="E55">
        <f t="shared" si="28"/>
        <v>6.1114869558519802E-2</v>
      </c>
      <c r="J55" t="s">
        <v>84</v>
      </c>
      <c r="K55">
        <f>(D33*9.81)/(K54*A33)</f>
        <v>0.77534967296655144</v>
      </c>
    </row>
    <row r="56" spans="2:17">
      <c r="B56">
        <f t="shared" si="29"/>
        <v>1.0999999999999999</v>
      </c>
      <c r="C56">
        <f t="shared" si="28"/>
        <v>7.0168992165808949E-2</v>
      </c>
      <c r="E56">
        <f t="shared" si="28"/>
        <v>7.0168992165808949E-2</v>
      </c>
      <c r="J56" t="s">
        <v>85</v>
      </c>
      <c r="K56">
        <f>J33+J35*(K55)^2</f>
        <v>4.3919241762020653E-2</v>
      </c>
    </row>
    <row r="57" spans="2:17">
      <c r="B57">
        <f t="shared" si="29"/>
        <v>1.2</v>
      </c>
      <c r="C57">
        <f t="shared" si="28"/>
        <v>8.0085412164268524E-2</v>
      </c>
      <c r="E57">
        <f t="shared" si="28"/>
        <v>8.0085412164268524E-2</v>
      </c>
      <c r="J57" t="s">
        <v>86</v>
      </c>
      <c r="K57">
        <f>K54*A33*K56</f>
        <v>35285.799196054599</v>
      </c>
      <c r="L57" t="s">
        <v>87</v>
      </c>
      <c r="O57" t="s">
        <v>86</v>
      </c>
      <c r="P57">
        <f>K57/9.81</f>
        <v>3596.9214267130069</v>
      </c>
      <c r="Q57" t="s">
        <v>88</v>
      </c>
    </row>
    <row r="58" spans="2:17">
      <c r="B58">
        <f t="shared" si="29"/>
        <v>1.3</v>
      </c>
      <c r="C58">
        <f t="shared" si="28"/>
        <v>9.0864129553898484E-2</v>
      </c>
      <c r="E58">
        <f t="shared" si="28"/>
        <v>9.0864129553898484E-2</v>
      </c>
    </row>
    <row r="59" spans="2:17">
      <c r="B59">
        <f>B58+$A$45</f>
        <v>1.4000000000000001</v>
      </c>
      <c r="C59">
        <f t="shared" si="28"/>
        <v>0.10250514433469884</v>
      </c>
      <c r="E59">
        <f t="shared" si="28"/>
        <v>0.10250514433469884</v>
      </c>
      <c r="J59" t="s">
        <v>89</v>
      </c>
      <c r="K59">
        <f>($R$35-$P$57)/(14*$P$57)</f>
        <v>0.19546633288333115</v>
      </c>
    </row>
    <row r="60" spans="2:17">
      <c r="B60">
        <f t="shared" si="29"/>
        <v>1.5000000000000002</v>
      </c>
      <c r="C60">
        <f t="shared" si="28"/>
        <v>0.1150084565066696</v>
      </c>
      <c r="E60">
        <f t="shared" si="28"/>
        <v>0.1150084565066696</v>
      </c>
      <c r="J60" t="s">
        <v>90</v>
      </c>
      <c r="K60">
        <f>M33+K59</f>
        <v>1.0154663328833311</v>
      </c>
    </row>
    <row r="61" spans="2:17">
      <c r="B61">
        <f t="shared" si="29"/>
        <v>1.6000000000000003</v>
      </c>
      <c r="C61">
        <f t="shared" si="28"/>
        <v>0.12837406606981075</v>
      </c>
      <c r="E61">
        <f t="shared" si="28"/>
        <v>0.12837406606981075</v>
      </c>
    </row>
    <row r="62" spans="2:17">
      <c r="B62">
        <f t="shared" si="29"/>
        <v>1.7000000000000004</v>
      </c>
      <c r="C62">
        <f t="shared" si="28"/>
        <v>0.14260197302412231</v>
      </c>
      <c r="E62">
        <f t="shared" si="28"/>
        <v>0.14260197302412231</v>
      </c>
    </row>
    <row r="63" spans="2:17">
      <c r="B63">
        <f t="shared" si="29"/>
        <v>1.8000000000000005</v>
      </c>
      <c r="C63">
        <f t="shared" si="28"/>
        <v>0.15769217736960423</v>
      </c>
      <c r="E63">
        <f t="shared" si="28"/>
        <v>0.15769217736960423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M2:O4"/>
  <sheetViews>
    <sheetView topLeftCell="A28" workbookViewId="0">
      <selection activeCell="B33" sqref="B33"/>
    </sheetView>
  </sheetViews>
  <sheetFormatPr defaultRowHeight="12.75"/>
  <cols>
    <col min="14" max="14" width="13.85546875" customWidth="1"/>
    <col min="15" max="15" width="15.85546875" customWidth="1"/>
  </cols>
  <sheetData>
    <row r="2" spans="13:15">
      <c r="M2" t="s">
        <v>101</v>
      </c>
      <c r="N2" t="s">
        <v>102</v>
      </c>
      <c r="O2" t="s">
        <v>104</v>
      </c>
    </row>
    <row r="3" spans="13:15">
      <c r="M3">
        <v>0.1</v>
      </c>
      <c r="N3">
        <f>SL!R35</f>
        <v>13440</v>
      </c>
      <c r="O3">
        <f>'h=20000'!T35</f>
        <v>7158.3251348332487</v>
      </c>
    </row>
    <row r="4" spans="13:15">
      <c r="M4">
        <v>1</v>
      </c>
      <c r="N4">
        <f>SL!R35</f>
        <v>13440</v>
      </c>
      <c r="O4">
        <f>'h=20000'!T35</f>
        <v>7158.3251348332487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SL</vt:lpstr>
      <vt:lpstr>h=10000</vt:lpstr>
      <vt:lpstr>h=20000</vt:lpstr>
      <vt:lpstr>h=25000</vt:lpstr>
      <vt:lpstr>h=30000</vt:lpstr>
      <vt:lpstr>h=35000</vt:lpstr>
      <vt:lpstr>h=40000</vt:lpstr>
      <vt:lpstr>h=45000</vt:lpstr>
      <vt:lpstr>GRAFICO</vt:lpstr>
    </vt:vector>
  </TitlesOfParts>
  <Company>DIPARTIMENTO DI PROGETTAZIONE AERONAUTICA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</dc:creator>
  <cp:lastModifiedBy>XP</cp:lastModifiedBy>
  <dcterms:created xsi:type="dcterms:W3CDTF">2003-05-15T10:02:34Z</dcterms:created>
  <dcterms:modified xsi:type="dcterms:W3CDTF">2011-11-04T12:01:27Z</dcterms:modified>
</cp:coreProperties>
</file>